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7610" windowHeight="12825" tabRatio="811" firstSheet="1" activeTab="1"/>
  </bookViews>
  <sheets>
    <sheet name="Лист2" sheetId="1" state="hidden" r:id="rId1"/>
    <sheet name="Реестр недв" sheetId="2" r:id="rId2"/>
    <sheet name="Земля" sheetId="3" r:id="rId3"/>
    <sheet name="Дороги" sheetId="4" r:id="rId4"/>
    <sheet name="особо ценное" sheetId="5" r:id="rId5"/>
    <sheet name="движимое имущество свыше 50 тыс" sheetId="6" r:id="rId6"/>
    <sheet name="движ имущество" sheetId="7" r:id="rId7"/>
    <sheet name="Раздел 3 МУПы, учрежедния" sheetId="8" r:id="rId8"/>
  </sheets>
  <definedNames>
    <definedName name="_xlnm.Print_Titles" localSheetId="6">'движ имущество'!$2:$2</definedName>
    <definedName name="_xlnm.Print_Titles" localSheetId="1">'Реестр недв'!$6:$6</definedName>
  </definedNames>
  <calcPr fullCalcOnLoad="1"/>
</workbook>
</file>

<file path=xl/sharedStrings.xml><?xml version="1.0" encoding="utf-8"?>
<sst xmlns="http://schemas.openxmlformats.org/spreadsheetml/2006/main" count="4421" uniqueCount="2865">
  <si>
    <t>70 АБ 192081 от 06.08.08</t>
  </si>
  <si>
    <t>1997</t>
  </si>
  <si>
    <t>Ssang Yong TRANSSTAR OM 401</t>
  </si>
  <si>
    <t>д.Усть-Чузик, ул. Набережная,6</t>
  </si>
  <si>
    <t>деревянное, кровля-шифер, фундамент ленточный бетонный,1980 г.п.</t>
  </si>
  <si>
    <t>с.Парабель ул. Нефтяников,1 а</t>
  </si>
  <si>
    <t>70 АВ 034726 от 12.11.2010</t>
  </si>
  <si>
    <t>Здание монтажного участка, второй этаж</t>
  </si>
  <si>
    <t>021434</t>
  </si>
  <si>
    <t>Пост. Главы Парабельского района от 28.07.2009г. № 526</t>
  </si>
  <si>
    <t>здание деревянное, кровля-шифер, фундамент ленточный бетонный 1962 г.п.</t>
  </si>
  <si>
    <t>здание деревянное, кровля-шифер, 96 кв.м. старое</t>
  </si>
  <si>
    <t>МКОУ Заводская СОШ</t>
  </si>
  <si>
    <t>МКОУ Толмачевская НОШ</t>
  </si>
  <si>
    <t>МБОУ ПСОШ им.Н.А.Образцова</t>
  </si>
  <si>
    <t>МБОУ ДОД Детско-юношеская спортивная школа</t>
  </si>
  <si>
    <t>МБОУ Парабельская гимназия</t>
  </si>
  <si>
    <t>МКДОУ детский сад общеразвивающего вида № 1</t>
  </si>
  <si>
    <t>МБДОУ детский сад общеразвивающего вида "Березка"</t>
  </si>
  <si>
    <t>МКДОУ детский сад № 4</t>
  </si>
  <si>
    <t>МКОУ Новосельцевская СОШ</t>
  </si>
  <si>
    <t>МБОУ Шпалозаводская СОШ</t>
  </si>
  <si>
    <t>МБОУ Старицинская СОШ</t>
  </si>
  <si>
    <t>МБОУ ДОД Дом детского творчества</t>
  </si>
  <si>
    <t>Здание пристройки к ДТ</t>
  </si>
  <si>
    <t>списан 21.10.2016</t>
  </si>
  <si>
    <t xml:space="preserve">деревянное, кровля -шифер, фундамент ленточный бетонный  </t>
  </si>
  <si>
    <t>деревянное, фундамент ленточный бетонный, кровля-профнастил</t>
  </si>
  <si>
    <t>153</t>
  </si>
  <si>
    <t>37206</t>
  </si>
  <si>
    <t>УРАЛ самосвал -583100</t>
  </si>
  <si>
    <t>К 674 МА 70</t>
  </si>
  <si>
    <t>Емкость 50 м3</t>
  </si>
  <si>
    <t>37209</t>
  </si>
  <si>
    <t xml:space="preserve">Трактор Т-16 </t>
  </si>
  <si>
    <t>37210</t>
  </si>
  <si>
    <t>Автомобиль Misubishi</t>
  </si>
  <si>
    <t>37211</t>
  </si>
  <si>
    <t>УАЗ-396255-410</t>
  </si>
  <si>
    <t>70:11:0101002:2190</t>
  </si>
  <si>
    <t>2977</t>
  </si>
  <si>
    <t>Земельный участок (под зданием РОСБАНКА)</t>
  </si>
  <si>
    <t>70:11:0101002:977</t>
  </si>
  <si>
    <t>066911 от 18.12.2015 г.</t>
  </si>
  <si>
    <t>41060</t>
  </si>
  <si>
    <t>А 269 НЕ</t>
  </si>
  <si>
    <t>1995</t>
  </si>
  <si>
    <t>РОО (списано)</t>
  </si>
  <si>
    <t>ГАЗ 430100</t>
  </si>
  <si>
    <t>М 432 АА</t>
  </si>
  <si>
    <t>списано в 2011г.</t>
  </si>
  <si>
    <t>ГАЗ 2705</t>
  </si>
  <si>
    <t>В 532 АУ</t>
  </si>
  <si>
    <t>ПАЗ 3205</t>
  </si>
  <si>
    <t>А 341 НБ</t>
  </si>
  <si>
    <t>021600</t>
  </si>
  <si>
    <t>021596</t>
  </si>
  <si>
    <t>030175</t>
  </si>
  <si>
    <t>020287</t>
  </si>
  <si>
    <t>ГАЗ-32213</t>
  </si>
  <si>
    <t>год выпуска</t>
  </si>
  <si>
    <t>76000</t>
  </si>
  <si>
    <t>01010005</t>
  </si>
  <si>
    <t>з/у под стадионом</t>
  </si>
  <si>
    <t>70:11:0101002:0330</t>
  </si>
  <si>
    <t>с.Парабель,ул. Советская,36 а</t>
  </si>
  <si>
    <t>1994</t>
  </si>
  <si>
    <t>41022</t>
  </si>
  <si>
    <t>41023</t>
  </si>
  <si>
    <t>Здание склада ГСМ</t>
  </si>
  <si>
    <t>с.Парабель, ул. Свердлова, 24</t>
  </si>
  <si>
    <t>41028</t>
  </si>
  <si>
    <t>казна</t>
  </si>
  <si>
    <t>Администрация, Райфо(Гончарова)</t>
  </si>
  <si>
    <t>с.Парабель, ул. Строительной,15,кв.34</t>
  </si>
  <si>
    <t>РОО (Михалец Е.Д.)</t>
  </si>
  <si>
    <t>с.Парабель, ул. Строительной,15,кв.39</t>
  </si>
  <si>
    <t>РОО (Моор А.В.)</t>
  </si>
  <si>
    <t>с.Парабель, ул. Строительной,15,кв.40</t>
  </si>
  <si>
    <t>845,6 кв.м. после реконструкции в 2008г.</t>
  </si>
  <si>
    <t>РОО (Ямщикова М.А.)</t>
  </si>
  <si>
    <t>3230</t>
  </si>
  <si>
    <t>Земельный участок (котельная нефтяников)</t>
  </si>
  <si>
    <t>70:11:0101003:230</t>
  </si>
  <si>
    <t>Россиская Федерация, Томская область, Парабельский район, с. Парабель, ул. Нефтяников, 5а</t>
  </si>
  <si>
    <t>098560 от 31.05.2016 г.</t>
  </si>
  <si>
    <t>2349</t>
  </si>
  <si>
    <t>Земельный участок (котельная советская)</t>
  </si>
  <si>
    <t>70:11:0101002:349</t>
  </si>
  <si>
    <t>Россиская Федерация, Томская область, Парабельский район, с. Парабель, ул. Советская, 21а</t>
  </si>
  <si>
    <t>098561 от 31.05.2016 г.</t>
  </si>
  <si>
    <t>Российская Федерация, Томская область, Парабельский район, Заводское сельское поселение, п. Заводской, ул. Мира, 3а</t>
  </si>
  <si>
    <t>Котельная (Заводской)</t>
  </si>
  <si>
    <t>098524 от 26.05.2016 г.</t>
  </si>
  <si>
    <t>МБУК Районный Дом культуры</t>
  </si>
  <si>
    <t>Постановление Адм.Параб.р-на от 12.03.12 №180а</t>
  </si>
  <si>
    <t>Легковой автомобиль ГАЗ-32213-288 VIN</t>
  </si>
  <si>
    <t>Проектор Panasonic PT-AE900</t>
  </si>
  <si>
    <t>Электронный занавес</t>
  </si>
  <si>
    <t>Аккордеон Weltveister</t>
  </si>
  <si>
    <t>Постановление Адм.Параб.р-на от 12.03.12 №178а</t>
  </si>
  <si>
    <t>МБОУ ДОД "Детская школа искусств им. Г.Д. Заволокина"</t>
  </si>
  <si>
    <t>Автомобиль ГАЗ-3221-418 VIN:Х</t>
  </si>
  <si>
    <t>Постановление Адм.Параб.р-на от 12.03.12 №179а</t>
  </si>
  <si>
    <t>МБУК "Межпоселенческая библиотека"</t>
  </si>
  <si>
    <t>70 АБ 192497 от 15.12.08</t>
  </si>
  <si>
    <t>МОУ Нельмачевская основная общеобр школа</t>
  </si>
  <si>
    <t>01010015</t>
  </si>
  <si>
    <t>01010020</t>
  </si>
  <si>
    <t>з/у под школой в с.Старица</t>
  </si>
  <si>
    <t>70:11:0100025:0204</t>
  </si>
  <si>
    <t>с.Старица,ул. Советская,56</t>
  </si>
  <si>
    <t>з/у под школой в п. Шпалозавод</t>
  </si>
  <si>
    <t>70:11:0100032:0468</t>
  </si>
  <si>
    <t>п.Шпалозавод,ул. Береговая,54</t>
  </si>
  <si>
    <t>113</t>
  </si>
  <si>
    <t>114</t>
  </si>
  <si>
    <t>115</t>
  </si>
  <si>
    <t>70:11:0102017:63</t>
  </si>
  <si>
    <t xml:space="preserve">Томская область, Парабельский район, </t>
  </si>
  <si>
    <t>70 АВ 338016 от 24.12.2012</t>
  </si>
  <si>
    <t>201717</t>
  </si>
  <si>
    <t>70:11:0102017:17</t>
  </si>
  <si>
    <t>386085</t>
  </si>
  <si>
    <t>70:11:0100038:6085</t>
  </si>
  <si>
    <t>70 АВ 338014 от 24.12.2012</t>
  </si>
  <si>
    <t>Договор соц.найма № 1 от 23.05.11</t>
  </si>
  <si>
    <t>МКУ Отдел культуры</t>
  </si>
  <si>
    <t>Анализатор для химико-токсикологических исследований IK 200609</t>
  </si>
  <si>
    <t>Муниципальный контракт от 24.12.2013г. № 05/2013</t>
  </si>
  <si>
    <t>с.Парабель, территория аэропорта (вертолетная площадка)</t>
  </si>
  <si>
    <t>70 АВ 231269 от 22.03.12</t>
  </si>
  <si>
    <t>в брусовом исполнении, здание 2-х этажное , кровля шифер, фундамент ленточный, 1983 г.п.</t>
  </si>
  <si>
    <t>021874</t>
  </si>
  <si>
    <t>с.Парабель, ул. Подгорная,5 а</t>
  </si>
  <si>
    <t>70:11:0101002:1874</t>
  </si>
  <si>
    <t>70 АВ 172134 от 16.08.11</t>
  </si>
  <si>
    <t>д. Вялово, ул. Трактовая, 12</t>
  </si>
  <si>
    <t>с.Парабель, ул. Советская, 3</t>
  </si>
  <si>
    <t>Каток гладильный ВГ-1218</t>
  </si>
  <si>
    <t>Котел КОВ 80с. зав. № 018299</t>
  </si>
  <si>
    <t>МКДОУ детский сад общеразвивающего вида № 2</t>
  </si>
  <si>
    <t>Котел КОВ 80 (мощность 80 квт)</t>
  </si>
  <si>
    <t>МКДОУ детский сад общеразвивающего вида № 3</t>
  </si>
  <si>
    <t>МКДОУ детский сад общеразвивающего вида № 4</t>
  </si>
  <si>
    <t>Котел КОВ 80с. заводской № 017906</t>
  </si>
  <si>
    <t>МКДОУ детский сад общеразвивающего вида № 5</t>
  </si>
  <si>
    <t>МКДОУ детский сад общеразвивающего вида № 6</t>
  </si>
  <si>
    <t>Машина стиральная В 15-322</t>
  </si>
  <si>
    <t>14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</si>
  <si>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</si>
  <si>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</si>
  <si>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</si>
  <si>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</si>
  <si>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</si>
  <si>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</si>
  <si>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</si>
  <si>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</si>
  <si>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</si>
  <si>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</si>
  <si>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</si>
  <si>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</si>
  <si>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Ford Форд "Фокус"</t>
  </si>
  <si>
    <t>М 600 ТС</t>
  </si>
  <si>
    <t>41027-1</t>
  </si>
  <si>
    <t>Остаточная стоимость, руб.</t>
  </si>
  <si>
    <t xml:space="preserve">нежилое помещение посевного пункта </t>
  </si>
  <si>
    <t>с.Парабель ул. Советская,7а</t>
  </si>
  <si>
    <t>32100</t>
  </si>
  <si>
    <t>ПАЗ-32053</t>
  </si>
  <si>
    <t>1996</t>
  </si>
  <si>
    <t>HYUNDAI AEROTOWN</t>
  </si>
  <si>
    <t>1999</t>
  </si>
  <si>
    <t>КАМАЗ 6520</t>
  </si>
  <si>
    <t>1998</t>
  </si>
  <si>
    <t>кирпичное 2-х этажное здание, 1971г.</t>
  </si>
  <si>
    <t>тех.паспорт от 18.07.08г.</t>
  </si>
  <si>
    <t>30801</t>
  </si>
  <si>
    <t>41052</t>
  </si>
  <si>
    <t>41053</t>
  </si>
  <si>
    <t>41054</t>
  </si>
  <si>
    <t>41055</t>
  </si>
  <si>
    <t>41056</t>
  </si>
  <si>
    <t>41057</t>
  </si>
  <si>
    <t>41058</t>
  </si>
  <si>
    <t>360 741,00</t>
  </si>
  <si>
    <t>202 365,66</t>
  </si>
  <si>
    <t>2 258 389,00</t>
  </si>
  <si>
    <t>1 793 440,30</t>
  </si>
  <si>
    <t>1 062 334,00</t>
  </si>
  <si>
    <t>583 872,79</t>
  </si>
  <si>
    <t>1 011 589,00</t>
  </si>
  <si>
    <t>555 976,39</t>
  </si>
  <si>
    <t>578 051,00</t>
  </si>
  <si>
    <t>2 266 908,00</t>
  </si>
  <si>
    <t>1 216 715,37</t>
  </si>
  <si>
    <t>1 691 394,00</t>
  </si>
  <si>
    <t>Здание проходной Парабельской промплощадки Томского ЛПУМГ</t>
  </si>
  <si>
    <t>Национальные жилища на берегу Оскино озеро</t>
  </si>
  <si>
    <t>1983г.п./ 13.09.2007 г. -ввода</t>
  </si>
  <si>
    <t>Пост.главы Парабельского района от 02.02.05 №38, №139 от 20.04.05</t>
  </si>
  <si>
    <t>з/у под ВЛками</t>
  </si>
  <si>
    <t>70 АБ 191625 от 14.11.08</t>
  </si>
  <si>
    <t>Пост. Главы Парабельского р-на от 05.11.08 №787, № 164 от 06.03.09</t>
  </si>
  <si>
    <t>с.Парабель, Советская,56, стр.3</t>
  </si>
  <si>
    <t>с.Парабель, Советская,56, стр.4</t>
  </si>
  <si>
    <t>01010010</t>
  </si>
  <si>
    <t>Сооружение овощехранилища</t>
  </si>
  <si>
    <t>55000</t>
  </si>
  <si>
    <t>с.Парабель, пер. Кооперативный, 4, стр.2</t>
  </si>
  <si>
    <t>01010063</t>
  </si>
  <si>
    <t>1966 г. п.</t>
  </si>
  <si>
    <t>78000</t>
  </si>
  <si>
    <t>01010008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</si>
  <si>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</si>
  <si>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</si>
  <si>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</si>
  <si>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</si>
  <si>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</si>
  <si>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</si>
  <si>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</si>
  <si>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</si>
  <si>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</si>
  <si>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11420</t>
  </si>
  <si>
    <t>11421</t>
  </si>
  <si>
    <t>11422</t>
  </si>
  <si>
    <t>11424</t>
  </si>
  <si>
    <t>11426</t>
  </si>
  <si>
    <t>11427</t>
  </si>
  <si>
    <t>11428</t>
  </si>
  <si>
    <t>11429</t>
  </si>
  <si>
    <t>Томская область, Парабельский район,  Парабельское сельское поселение, автомобильная дорога "Подъезд к д. Голещихино"</t>
  </si>
  <si>
    <t>Томская область, Парабельский район,  Парабельское сельское поселение, автомобильная дорога "Подъезд к д. Заозеро"</t>
  </si>
  <si>
    <t>Автомобильная дорога "Подъезд к д. В. Чигара"</t>
  </si>
  <si>
    <t>Томская область, Парабельский район,  Новосельцевское сельское поселение, автомобильная дорога "Подъезд к д. В. Чигара"</t>
  </si>
  <si>
    <t>70-АВ 673277 от 20.05.2015г.</t>
  </si>
  <si>
    <t>Автомобильная дорога "Подъезд к с. Высокий Яр"</t>
  </si>
  <si>
    <t>Томская область, Парабельский район,  Заводское сельское поселение, автомобильная дорога "Подъезд к с. Высокий Яр"</t>
  </si>
  <si>
    <t>70-АВ 673278 от 20.05.2015г.</t>
  </si>
  <si>
    <t>здание деревянное кровля-шифер, фундамент ленточный бетонный</t>
  </si>
  <si>
    <t>Постановление Адм.Параб.р-на от 29.03.13 № 236а</t>
  </si>
  <si>
    <t>Здание интерната</t>
  </si>
  <si>
    <t>Пост. От 18.05.10 № 356</t>
  </si>
  <si>
    <t>ЗИЛ-131 НА</t>
  </si>
  <si>
    <t>1991</t>
  </si>
  <si>
    <t>Тал л/з</t>
  </si>
  <si>
    <t>АТП</t>
  </si>
  <si>
    <t>Здание школы</t>
  </si>
  <si>
    <t>Здание 3-х этажное школы им. Образцова</t>
  </si>
  <si>
    <t xml:space="preserve">Здание д/с №1
 </t>
  </si>
  <si>
    <t>РОО</t>
  </si>
  <si>
    <t>УАЗ-390995</t>
  </si>
  <si>
    <t>Машина посудомоечная МПУ-700-01</t>
  </si>
  <si>
    <t>Интерактивная доска InterWite Board 1077 с наглядными пособиями</t>
  </si>
  <si>
    <t>Постановление Адм.Параб.р-на от 05.06.13 № 434 а</t>
  </si>
  <si>
    <t>Интерактивная доска Interwite Board 1077 с нагл. пособиями</t>
  </si>
  <si>
    <t>Нежилое  административное здание (зд-е электростанции)</t>
  </si>
  <si>
    <t>Пост. Администрации Пар. р-на от 05.12.2013 г. № 951а</t>
  </si>
  <si>
    <t>Горелый Яр-Осипово</t>
  </si>
  <si>
    <t>Осипово - развилка на г. Кедровый</t>
  </si>
  <si>
    <t>Подъезд к д. Басмасово</t>
  </si>
  <si>
    <t>23,81</t>
  </si>
  <si>
    <t>д. Басмасово</t>
  </si>
  <si>
    <t>Пост. Администрации Пар. р-на от 05.12.2013 г. № 1078а</t>
  </si>
  <si>
    <t>1970 г.п.</t>
  </si>
  <si>
    <t>32644</t>
  </si>
  <si>
    <t>РОО (Саитов Р.Ю.)</t>
  </si>
  <si>
    <t>РОО (Новосельцева Т.Н.)</t>
  </si>
  <si>
    <t>Отдел культуры (Вялов Д.В.)</t>
  </si>
  <si>
    <t>Отдел культуры (Матосян Г.А.)</t>
  </si>
  <si>
    <t>Отдел культуры (Войцеховская Л.Л.)</t>
  </si>
  <si>
    <t>МУП "Парабельская ЦРА № 26" (Сухушина А.С.)</t>
  </si>
  <si>
    <t>21013</t>
  </si>
  <si>
    <t>не жилые помещения в двухквартирнике,</t>
  </si>
  <si>
    <t>Кадастровый номер</t>
  </si>
  <si>
    <t>Вид права</t>
  </si>
  <si>
    <t>Нежилое здание бывшей котельной</t>
  </si>
  <si>
    <t>40401</t>
  </si>
  <si>
    <t>Трансформаторная подстанция ТП 400 кВа</t>
  </si>
  <si>
    <t>металлический контейнер</t>
  </si>
  <si>
    <t>РОО(ДЮСШ)</t>
  </si>
  <si>
    <t>кад. План от 21.02.2008</t>
  </si>
  <si>
    <t>41038</t>
  </si>
  <si>
    <t>Нежилое здание гаража</t>
  </si>
  <si>
    <t>с.Новосельцево, пер. Совхозный, 6</t>
  </si>
  <si>
    <t>Казна (от МУПа "Сибиряк")</t>
  </si>
  <si>
    <t>41040</t>
  </si>
  <si>
    <t>с.Новосельцево, пер. Совхозный, 4,пом. 1, ,1*,2*,3*,4*,5*,6,7</t>
  </si>
  <si>
    <t>Документы</t>
  </si>
  <si>
    <t>М013701625</t>
  </si>
  <si>
    <t>М013701617</t>
  </si>
  <si>
    <t>1020009</t>
  </si>
  <si>
    <t>М013701614</t>
  </si>
  <si>
    <t>М013701612</t>
  </si>
  <si>
    <t>М013701613</t>
  </si>
  <si>
    <t>М013701616</t>
  </si>
  <si>
    <t>М013701615</t>
  </si>
  <si>
    <t>М013701609</t>
  </si>
  <si>
    <t>1100004</t>
  </si>
  <si>
    <t>1100006</t>
  </si>
  <si>
    <t>1100005</t>
  </si>
  <si>
    <t>1100007</t>
  </si>
  <si>
    <t>31.01.2011</t>
  </si>
  <si>
    <t>с.Парабель, ул. Строительной,15,кв.21</t>
  </si>
  <si>
    <t>с.Парабель, ул. Строительной,15,кв.27</t>
  </si>
  <si>
    <t>с.Парабель, ул. Строительной,15,кв.28</t>
  </si>
  <si>
    <t>70 АВ 392455 от 06.07.13г.</t>
  </si>
  <si>
    <t>Пост. Адм.Параб.р-на от 03.04.12 №278 а</t>
  </si>
  <si>
    <t>металлический вагон</t>
  </si>
  <si>
    <t xml:space="preserve">дез. камера, здание  деревянное кровля - шифер, фундамент ленточный бетонный </t>
  </si>
  <si>
    <t>70</t>
  </si>
  <si>
    <t>100</t>
  </si>
  <si>
    <t>102</t>
  </si>
  <si>
    <t>110</t>
  </si>
  <si>
    <t>56</t>
  </si>
  <si>
    <t>72</t>
  </si>
  <si>
    <t>здание туалета</t>
  </si>
  <si>
    <t>кровля-шифер, фундамент ленточный бетонный</t>
  </si>
  <si>
    <t>с.Новосельцево, ул. Лесная, 1</t>
  </si>
  <si>
    <t>70 АБ 191796 от 20.02.09</t>
  </si>
  <si>
    <t>с.Парабель ул. Советская,15,стр.1</t>
  </si>
  <si>
    <t>69-244-000 ОП МР 01</t>
  </si>
  <si>
    <t>69-244-000 ОП МР 02</t>
  </si>
  <si>
    <t>69-244-000 ОП МР 08</t>
  </si>
  <si>
    <t>69-244-000 ОП МР 09</t>
  </si>
  <si>
    <t>69-244-000 ОП МР 11</t>
  </si>
  <si>
    <t>69-244-000 ОП МР 12</t>
  </si>
  <si>
    <t>69-244-000 ОП МР 13</t>
  </si>
  <si>
    <t>69-244-000 ОП МР 14</t>
  </si>
  <si>
    <t>69-244-000 ОП МР 15</t>
  </si>
  <si>
    <t>69-244-000 ОП МР 16</t>
  </si>
  <si>
    <t>69-244-000 ОП МР 17</t>
  </si>
  <si>
    <t>69-244-000 ОП МР 18</t>
  </si>
  <si>
    <t>69-244-000 ОП МР 19</t>
  </si>
  <si>
    <t>69-244-000 ОП МР 20</t>
  </si>
  <si>
    <t>69-244-000 ОП МР 21</t>
  </si>
  <si>
    <t>деревянное, кровля-шифер, фундамент ленточный бетонный,1970г.постройки</t>
  </si>
  <si>
    <t>01010031</t>
  </si>
  <si>
    <t>п. Шпалозавод, ул.Береговая, 54/2</t>
  </si>
  <si>
    <t>70:11:0100016:0479</t>
  </si>
  <si>
    <t>с.Нарым,ул. Школьная,20</t>
  </si>
  <si>
    <t>ГАЗ 5312</t>
  </si>
  <si>
    <t>Челюстной погрузчик ДТ-65Б</t>
  </si>
  <si>
    <t>11437</t>
  </si>
  <si>
    <t>с.Парабель, ул.Лесая,8, кв. 2</t>
  </si>
  <si>
    <t>Казна (Сафонова) безвозмездное техникум</t>
  </si>
  <si>
    <t>70:11:0101001:663-70/008/2017-4 от 11.10.2017</t>
  </si>
  <si>
    <t>Распоряжение Администрации Парабельского района от 17.10.2017 № 304а</t>
  </si>
  <si>
    <t>70 АВ 022840 от 12.08.10</t>
  </si>
  <si>
    <t>230022</t>
  </si>
  <si>
    <t>списан 03.11.11</t>
  </si>
  <si>
    <t>002951</t>
  </si>
  <si>
    <t>з/у под школой в с.Нельмач</t>
  </si>
  <si>
    <t>170167</t>
  </si>
  <si>
    <t>70:11:0100017:0167</t>
  </si>
  <si>
    <t>с.Нельмач, пер. Школьный, 4</t>
  </si>
  <si>
    <t>1965г.</t>
  </si>
  <si>
    <t>Автомобиль УАЗ 396295</t>
  </si>
  <si>
    <t>Автомобиль скорой медицинской помощи, ЛУИОДОР-2250А0</t>
  </si>
  <si>
    <t>?????</t>
  </si>
  <si>
    <t>Снегоболотоход  скорой медицинской помощи ГАЗ 340394</t>
  </si>
  <si>
    <t>Автомобиль JINBEI MINIBUS SY 6483A2</t>
  </si>
  <si>
    <t>Автомобиль ГАЗ-3102</t>
  </si>
  <si>
    <t>Год ввода в экплуатацию</t>
  </si>
  <si>
    <t>Пост. Адм.Параб.р-на от 14.03.12 №185 а</t>
  </si>
  <si>
    <t>Комплекс «Диаморф cito»</t>
  </si>
  <si>
    <t>70 АБ 192272 от 23.08.08</t>
  </si>
  <si>
    <t>70 АБ 192273 от 23.08.08</t>
  </si>
  <si>
    <t>Площадь,кв.м.</t>
  </si>
  <si>
    <t>73000</t>
  </si>
  <si>
    <t>01010069</t>
  </si>
  <si>
    <t>01010006</t>
  </si>
  <si>
    <t>75000</t>
  </si>
  <si>
    <t>01010018</t>
  </si>
  <si>
    <t>с.Парабель, ул. Советская,3, стр.8</t>
  </si>
  <si>
    <t>Овощехранилище</t>
  </si>
  <si>
    <t>Котел пищевой КПЭМ-160</t>
  </si>
  <si>
    <t>Станок сверильно-фрезерный</t>
  </si>
  <si>
    <t>Шкаф перегородка</t>
  </si>
  <si>
    <t>1,635</t>
  </si>
  <si>
    <t>0,974</t>
  </si>
  <si>
    <t>013774 от 24.11.2015 г.</t>
  </si>
  <si>
    <t>21463</t>
  </si>
  <si>
    <t>Земельный участок (гараж)</t>
  </si>
  <si>
    <t>70:11:0101002:1463</t>
  </si>
  <si>
    <t>Томская область, Парабельский район, с. Парабель, ул. Газовиков, 24, строен. 8</t>
  </si>
  <si>
    <t>013772 от 24.11.2015г.</t>
  </si>
  <si>
    <t>21464</t>
  </si>
  <si>
    <t>Земельный участок (комплекс газовиков)</t>
  </si>
  <si>
    <t>70:11:0101002:1464</t>
  </si>
  <si>
    <t>Томская область, Парабельский район, с. Парабель, ул. Газовиков, 24</t>
  </si>
  <si>
    <t>013776 от 24.11.2015г.</t>
  </si>
  <si>
    <t>Парабельская СОШ им. Н.А. Образцова</t>
  </si>
  <si>
    <t>Маммограф  рентгеновский компьютеризированный 3-х режимный</t>
  </si>
  <si>
    <t>Сканер ультразвуковой диагностический MYLAB 20 с принадлежностями</t>
  </si>
  <si>
    <t xml:space="preserve">здание кипричное, кровля - шифер, фундамент ленточный бетонный </t>
  </si>
  <si>
    <t>103</t>
  </si>
  <si>
    <t>здание деревянное</t>
  </si>
  <si>
    <t>Томская область, Парабельский район, д. Верхняя Чигара</t>
  </si>
  <si>
    <t>КАВЗ 397620</t>
  </si>
  <si>
    <t>В 449 ЕТ</t>
  </si>
  <si>
    <t>деревянное, кровля-шифер, фундамент ленточный бетонный,1983 г.постройки</t>
  </si>
  <si>
    <t>56000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</si>
  <si>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</si>
  <si>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</si>
  <si>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</si>
  <si>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</si>
  <si>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</si>
  <si>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</si>
  <si>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</si>
  <si>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</si>
  <si>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 xml:space="preserve">Портрет сына Владислава Геннадьевича </t>
  </si>
  <si>
    <t>Световое освещение сцены</t>
  </si>
  <si>
    <t>Здание арочное (спортзал)</t>
  </si>
  <si>
    <t>Томская область, Парабельский район, с. Парабель, Тихая улица, д.12</t>
  </si>
  <si>
    <t>с.Прабель ул. Советская,26 (пом.15-28)</t>
  </si>
  <si>
    <t>70:11:0101002:3158</t>
  </si>
  <si>
    <t>70:11:0101002:3159</t>
  </si>
  <si>
    <t>70:11:0101002:1433</t>
  </si>
  <si>
    <t>70 АВ 459666 от 29.11.13г.</t>
  </si>
  <si>
    <t>020075</t>
  </si>
  <si>
    <t>134</t>
  </si>
  <si>
    <t>Здание гаража кирпичное, 3 бокса</t>
  </si>
  <si>
    <t>Здание  гаража 2 бокса</t>
  </si>
  <si>
    <t>70 АА 324726 от 21.12.2004</t>
  </si>
  <si>
    <t>с.Новосельцево  ул. Лесная,1, стр.1</t>
  </si>
  <si>
    <t>Здание лыжной базы новая</t>
  </si>
  <si>
    <t>одноэтажное ,кирпичное, 2004 г.постройки</t>
  </si>
  <si>
    <t>57000</t>
  </si>
  <si>
    <t>д. Сухушино,ул. Учебная,38</t>
  </si>
  <si>
    <t>с.Парабель ул. Советская,16-1</t>
  </si>
  <si>
    <t>списано в 2014 г.</t>
  </si>
  <si>
    <t>з/у под зданием Кирзаводского клуба</t>
  </si>
  <si>
    <t>70:11:0100012:761</t>
  </si>
  <si>
    <t>Томская область, Парабельский район, п.Кирзавод, ул.Центральная, 40</t>
  </si>
  <si>
    <t>12761</t>
  </si>
  <si>
    <r>
      <t xml:space="preserve">МУП ПЭК                     </t>
    </r>
    <r>
      <rPr>
        <sz val="10"/>
        <rFont val="Arial Cyr"/>
        <family val="0"/>
      </rPr>
      <t>МУП "Талиновский лесозавод"</t>
    </r>
  </si>
  <si>
    <t>70 АБ 191871 от 27.03.09</t>
  </si>
  <si>
    <t>тех.паспорт от 06.12.08г.</t>
  </si>
  <si>
    <t>З/у под зданием гимназии</t>
  </si>
  <si>
    <t>70:11:0101003:0176</t>
  </si>
  <si>
    <t>списан в 03.05.2011г.</t>
  </si>
  <si>
    <t>деревянное, кровля-шифер, фундамент ленточный бетонный,1990 г.постройки</t>
  </si>
  <si>
    <t>Автомобиль ГАЗ-322174</t>
  </si>
  <si>
    <t>з/у под зданием отдела культуры</t>
  </si>
  <si>
    <t>с. Парабель, ул. Советская, 16</t>
  </si>
  <si>
    <t>Отдел культуры</t>
  </si>
  <si>
    <t>з/у под зданием краеведческого музея</t>
  </si>
  <si>
    <t>кадастровая стоимость 291 390,18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</si>
  <si>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</si>
  <si>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</si>
  <si>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</si>
  <si>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</si>
  <si>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</si>
  <si>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</si>
  <si>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</si>
  <si>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</si>
  <si>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</si>
  <si>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</si>
  <si>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</si>
  <si>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</si>
  <si>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</si>
  <si>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Площадка из бетонных плит на гравийно-песчаном основании, бетонные плиты ПДН 6*2*0,14, толщина 0,14м</t>
  </si>
  <si>
    <t>ходатайство на продажу от 29.01.13, продано 27.02.2013 г.</t>
  </si>
  <si>
    <t>0051</t>
  </si>
  <si>
    <t>Пост.главы Парабельского р-на от 05.06.2008 №379</t>
  </si>
  <si>
    <t>02302</t>
  </si>
  <si>
    <t>з/у под Райфо</t>
  </si>
  <si>
    <t>с.Парабель, ул. Советская,17</t>
  </si>
  <si>
    <t>кирпичное</t>
  </si>
  <si>
    <t>41032</t>
  </si>
  <si>
    <t>с.Нарым, ул. Московская, 1/1</t>
  </si>
  <si>
    <t>кирпичное, кровля-шифер, фундамент ленточный бетонный,  2-х этажное здание,1987 г.постройки</t>
  </si>
  <si>
    <t>21435</t>
  </si>
  <si>
    <t>с.Парабель,ул.Школьная,9а</t>
  </si>
  <si>
    <t>аренда ООО "Строитель"</t>
  </si>
  <si>
    <t>70-АВ 557322 от 02.10.2014</t>
  </si>
  <si>
    <t>КАВЗ 3270</t>
  </si>
  <si>
    <t>108</t>
  </si>
  <si>
    <t>80</t>
  </si>
  <si>
    <t>20</t>
  </si>
  <si>
    <t>Автомобиль ВАЗ 213100-030-45</t>
  </si>
  <si>
    <t>Автомобиль ГАЗ-32214-санитарный</t>
  </si>
  <si>
    <t>Автомобиль ГАЗ-6611</t>
  </si>
  <si>
    <t>О 253 ЦЕ 70</t>
  </si>
  <si>
    <t>д. Прокоп, ул. Береговая, 2</t>
  </si>
  <si>
    <t>098706 от 05.07.2016</t>
  </si>
  <si>
    <t>Нежилое здание (Овощехранилище)</t>
  </si>
  <si>
    <t>МКОУ Новосельцевская СШ</t>
  </si>
  <si>
    <t>2 377,79</t>
  </si>
  <si>
    <t>157</t>
  </si>
  <si>
    <t>41066</t>
  </si>
  <si>
    <t>Нежилое здание (Склад)</t>
  </si>
  <si>
    <t>Томская область, Парабельский район, с.Новосельцево, ул. Шишкова, 16</t>
  </si>
  <si>
    <t>098707 от 05.07.2016</t>
  </si>
  <si>
    <t>69-244-000 ОП МР 05</t>
  </si>
  <si>
    <t>69-244-000 ОП МР 010</t>
  </si>
  <si>
    <t>ул. Западная, 10</t>
  </si>
  <si>
    <t>с.Парабель, ул.Техническая, 1б, пом.1-7,7*,8</t>
  </si>
  <si>
    <t>Детский игровой комплекс "Мини" д/с</t>
  </si>
  <si>
    <t>МБОУ Парабельская Гимназия</t>
  </si>
  <si>
    <t>70-АВ от 557253 от 17.09.2014 г.</t>
  </si>
  <si>
    <t>Остаточная стоимость,руб.</t>
  </si>
  <si>
    <t>Анализатор гематологический  RENTRA 30</t>
  </si>
  <si>
    <t>Кабинет флюорографический подвижной с цифровым флюорографом КФП-Ц (на базе шасси КАМАЗ с модульным кузовом)</t>
  </si>
  <si>
    <t>договор дарения от 25.04.05</t>
  </si>
  <si>
    <t>Дата регистрации права собственности</t>
  </si>
  <si>
    <t>TOYOTA LAND CRUISER 120 (PRADO)</t>
  </si>
  <si>
    <t>Год выпуска</t>
  </si>
  <si>
    <t>снегоболотоход</t>
  </si>
  <si>
    <t>ТУ 1655</t>
  </si>
  <si>
    <t>70 АВ 172181 от 18.08.11</t>
  </si>
  <si>
    <t>Суд/РОО/ДДТ</t>
  </si>
  <si>
    <t>020066</t>
  </si>
  <si>
    <t>70:11:0101002:0066</t>
  </si>
  <si>
    <t>ГАЗ- 32213</t>
  </si>
  <si>
    <t>ПАЗ-3205</t>
  </si>
  <si>
    <t>Детский игровой комплекс "Мини королевство" д/с</t>
  </si>
  <si>
    <t>Навес теневой 20 кв.м. (500*4000*2500) д/с</t>
  </si>
  <si>
    <t>Игровое уличное оборудование "Паровозик с горкой" д/с</t>
  </si>
  <si>
    <t>Ризограф Riso EZ200</t>
  </si>
  <si>
    <t>Самосвал с горкой д/с</t>
  </si>
  <si>
    <t>Телевизор плазменный Panasonic TH-R50PV700</t>
  </si>
  <si>
    <t>Теплосчетчик</t>
  </si>
  <si>
    <t>Теплосчетчик ТСШ-1М-02-ПРЭМДу32</t>
  </si>
  <si>
    <t>у 70:11:3(1):44</t>
  </si>
  <si>
    <t>с.Нарым, ул. Московская,11</t>
  </si>
  <si>
    <t>70 АА 026161 от 15.03.01</t>
  </si>
  <si>
    <t>отсутствует</t>
  </si>
  <si>
    <t>з/у под газопроводом по ул.Тихая, пер. Сибирский, пер. Тенистый</t>
  </si>
  <si>
    <t>Компьютер HP Pro 3130 MT Core i3-550 3200 MGz, 2048 Mb, 500 Gb, GeForce GT420 2048 MB, DVD-RW, LAN, DOS p/n WU404ES</t>
  </si>
  <si>
    <t>№ реестровый</t>
  </si>
  <si>
    <t>УАЗ-3909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</si>
  <si>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</si>
  <si>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 (Балансодержатель)</t>
  </si>
  <si>
    <t>Реестр муниципальных дорог МО "Парабельский район"</t>
  </si>
  <si>
    <t>деревянное, кровля-шифер, фундамент ленточный бетонный</t>
  </si>
  <si>
    <t>43000</t>
  </si>
  <si>
    <t>45002</t>
  </si>
  <si>
    <t>01010067</t>
  </si>
  <si>
    <t>46000</t>
  </si>
  <si>
    <t>01010042</t>
  </si>
  <si>
    <t>с.Парабель ул. Советская,36</t>
  </si>
  <si>
    <t>47000</t>
  </si>
  <si>
    <t>01010033</t>
  </si>
  <si>
    <t>48000</t>
  </si>
  <si>
    <t>01010074</t>
  </si>
  <si>
    <t>с.Парабель ул. Чехова,18</t>
  </si>
  <si>
    <t>49000</t>
  </si>
  <si>
    <t>01010034</t>
  </si>
  <si>
    <t>51000</t>
  </si>
  <si>
    <t>01010028</t>
  </si>
  <si>
    <t>52000</t>
  </si>
  <si>
    <t>01010027</t>
  </si>
  <si>
    <t>53000</t>
  </si>
  <si>
    <t>01010013</t>
  </si>
  <si>
    <t>54000</t>
  </si>
  <si>
    <t>01010023</t>
  </si>
  <si>
    <t>01010014</t>
  </si>
  <si>
    <t>67000</t>
  </si>
  <si>
    <t>01010019</t>
  </si>
  <si>
    <t>156</t>
  </si>
  <si>
    <t>37215</t>
  </si>
  <si>
    <t>ГАЗ-322121</t>
  </si>
  <si>
    <t>2016</t>
  </si>
  <si>
    <t>70-АВ 673972 от 24.06.2015</t>
  </si>
  <si>
    <t>Идентификационный номер</t>
  </si>
  <si>
    <t>Томская область, Парабельский район,  Парабельское сельское поселение, автомобильная дорога "Подъезд к с. Толмачево"</t>
  </si>
  <si>
    <t>з/у под дет.садом в с.Новосельцево</t>
  </si>
  <si>
    <t>70:11:0100020:0268</t>
  </si>
  <si>
    <t>с.Новосельцево, пер.Школьный,4</t>
  </si>
  <si>
    <t>021875</t>
  </si>
  <si>
    <t>70:11:0101002:1875</t>
  </si>
  <si>
    <t>70 АВ 172135 от 16.08.11</t>
  </si>
  <si>
    <t>Котел газовый "Termotechnik" АОГИ (Д)</t>
  </si>
  <si>
    <t>списан 26.03.12</t>
  </si>
  <si>
    <t>70:11:0101002:302</t>
  </si>
  <si>
    <t>с.Старица, ул. Молодежная, 2-3</t>
  </si>
  <si>
    <t>70:11:0101002:1596</t>
  </si>
  <si>
    <t>с.Парабель, ул. Чехова,18</t>
  </si>
  <si>
    <t>с. Парабель ул. Советская ,26</t>
  </si>
  <si>
    <t>32200</t>
  </si>
  <si>
    <t>Подъезд к д. Тарск            Мост (35 м)</t>
  </si>
  <si>
    <t>д. Тарск</t>
  </si>
  <si>
    <t>АТП(Парабельбытсервис)</t>
  </si>
  <si>
    <t>Здание прачечной</t>
  </si>
  <si>
    <t>Здание деревянное</t>
  </si>
  <si>
    <t>Здание морга</t>
  </si>
  <si>
    <t>Здание лечебного корпуса</t>
  </si>
  <si>
    <t xml:space="preserve">Здание гаража </t>
  </si>
  <si>
    <t>Здание аптеки</t>
  </si>
  <si>
    <t>Здание мастерской</t>
  </si>
  <si>
    <t>150</t>
  </si>
  <si>
    <t>151</t>
  </si>
  <si>
    <t>152</t>
  </si>
  <si>
    <t>З/у под зданием администрации</t>
  </si>
  <si>
    <t>70:11:0101002:0260-у</t>
  </si>
  <si>
    <t>с.Парабель, ул. Советская, 14</t>
  </si>
  <si>
    <t>З/у под гаражами администрации</t>
  </si>
  <si>
    <t>с.Парабель, ул. Советская, 16/1, бокс 2</t>
  </si>
  <si>
    <t>70:11:0101002:0224-у</t>
  </si>
  <si>
    <t>не межёван, уточнить кад.№</t>
  </si>
  <si>
    <t xml:space="preserve">Отдел культуры </t>
  </si>
  <si>
    <t>70-АВ 639993 от 06.05.2015</t>
  </si>
  <si>
    <t>кад. план от 08.06.09, от 03.03.2010</t>
  </si>
  <si>
    <t>2004 г.п.</t>
  </si>
  <si>
    <t>86 694,32</t>
  </si>
  <si>
    <t>передвижной пожарно – спасательный комплекс «Огнеборец»</t>
  </si>
  <si>
    <t>37213</t>
  </si>
  <si>
    <t>Постановление Адм.Параб.р-на от 05.06.13 № 433 а</t>
  </si>
  <si>
    <t>Автобус ПАЗ 32050538-70 Евро 22 мест.</t>
  </si>
  <si>
    <t>Автобус ПАЗ 32053-60 22мест.130л</t>
  </si>
  <si>
    <t>Подъезд к п. Прокоп</t>
  </si>
  <si>
    <t>п. Прокоп</t>
  </si>
  <si>
    <t xml:space="preserve">пост-ие Адм-и Пар. р-на от. 24.04.14г. №301а </t>
  </si>
  <si>
    <t>Пост, Главы Администрации Парабельского района от 25.06.1996г. № 193</t>
  </si>
  <si>
    <t>134 663,45</t>
  </si>
  <si>
    <t>Приемно-передающая станция спутниковой связи</t>
  </si>
  <si>
    <t>Интерактивная доска Smart Board660</t>
  </si>
  <si>
    <t>Комплект учебного  и учебно-наглядного оборудования для кабинета химии</t>
  </si>
  <si>
    <t>Распоряжение Адм.Параб.р-на от 16.01.12 №03 а</t>
  </si>
  <si>
    <t>Интерактивная доска Hitachi StarBoard FX-DUO-77</t>
  </si>
  <si>
    <t>Администрации Парабельского района от 19.07.2012 года № 607 а «О передаче здания в хозяйственное ведение МУ АТП»</t>
  </si>
  <si>
    <t>кирпичное, здание 2-х этажное,кровля-шифер,фундамент ленточный бетонный,1975 г. постройки</t>
  </si>
  <si>
    <t>1974 г. постройки</t>
  </si>
  <si>
    <t>кирпичное, кровля-шифер, фундамент ленточный бетонный,1974 г.п.</t>
  </si>
  <si>
    <t>Здание д/с</t>
  </si>
  <si>
    <t>с.Новосельцево, пер. Школьный,4</t>
  </si>
  <si>
    <t>1987 г.п.</t>
  </si>
  <si>
    <t>70 АБ 433887 от 25.03.10(70 АБ 350330 от 04.09.09)</t>
  </si>
  <si>
    <t>Первоначальная (балансовая) стоимость, руб.</t>
  </si>
  <si>
    <t>По от 30.12.2013г. № 1010а</t>
  </si>
  <si>
    <t>кад. план от 10.06.2005</t>
  </si>
  <si>
    <t>29600</t>
  </si>
  <si>
    <t>29700</t>
  </si>
  <si>
    <t>29900</t>
  </si>
  <si>
    <t>д. Белка</t>
  </si>
  <si>
    <t>31800</t>
  </si>
  <si>
    <t>с.Парабель ул. Свердлова,7</t>
  </si>
  <si>
    <t>Административное здание отдела культуры</t>
  </si>
  <si>
    <t>ГАЗ-330202</t>
  </si>
  <si>
    <t>Большой центр обществнного доступа в составе комплектующего оборудования</t>
  </si>
  <si>
    <t>Средний центр обществнного доступа в составе комплектующего оборудования</t>
  </si>
  <si>
    <t>Малый центр обществнного доступа в составе комплектующего оборудования</t>
  </si>
  <si>
    <t>с.Старица, ул. Советская, д 50, пом 1, 2, 3, 4, 5, 6</t>
  </si>
  <si>
    <t>Администрация Старицинского с/п</t>
  </si>
  <si>
    <t>Здание центральной котельной</t>
  </si>
  <si>
    <t>50002</t>
  </si>
  <si>
    <t>70 АВ 383324 от 27.03.2013</t>
  </si>
  <si>
    <t>32201</t>
  </si>
  <si>
    <t>МБУК "Муниципальный музей"</t>
  </si>
  <si>
    <t>Игровое уличное оборудование песочный дворник с горкой "Коралл"</t>
  </si>
  <si>
    <t>Игровое уличное оборудование песочный дворник с горкой "Опушка"</t>
  </si>
  <si>
    <t>МБДОУ дет. Сад общеразвивающего вида "Березка"</t>
  </si>
  <si>
    <t xml:space="preserve">Баян концертный двухполосный "Ясная поляна" </t>
  </si>
  <si>
    <t>МБОУ ДОД ДШИ</t>
  </si>
  <si>
    <t>Цифровое фортепиано</t>
  </si>
  <si>
    <t>Электропианино "Касио АР-21"</t>
  </si>
  <si>
    <t>Пианино YAMAHA</t>
  </si>
  <si>
    <t>Приточно-вытяжная вентиляция</t>
  </si>
  <si>
    <t>Компьютер в сборе</t>
  </si>
  <si>
    <t xml:space="preserve">Сервер New Line </t>
  </si>
  <si>
    <t>Кнопочный аккордеон (баян)</t>
  </si>
  <si>
    <t>Сценический навес</t>
  </si>
  <si>
    <t>Пожарная емкость</t>
  </si>
  <si>
    <t>Картина "Праздник восхода солнца"</t>
  </si>
  <si>
    <t>70 АБ 122644 от 12.11.07</t>
  </si>
  <si>
    <t>70 АБ 192080 от 06.08.08</t>
  </si>
  <si>
    <t>Характеристика объекта(кадастровый номер)</t>
  </si>
  <si>
    <t>Первоначальная стоимость(кадастровая стоимость),руб.</t>
  </si>
  <si>
    <t>з/у под КТПН 100/10 в д.Сухушино</t>
  </si>
  <si>
    <t>70:11:0101003:1126</t>
  </si>
  <si>
    <t>д.Сухушино, ул. Учебная,26 а</t>
  </si>
  <si>
    <t>Здание гимназии корпус №1(НСШ)</t>
  </si>
  <si>
    <t xml:space="preserve">кирпичное, кровля-шифер, фундамент ленточный бетонный </t>
  </si>
  <si>
    <t>тех.паспорт от 14.11.12г.</t>
  </si>
  <si>
    <t>70 АА 026159 от 15.03.01 св-во на ЦРБ</t>
  </si>
  <si>
    <t>42003</t>
  </si>
  <si>
    <t>Здание кухни-котельной</t>
  </si>
  <si>
    <t>36,2</t>
  </si>
  <si>
    <t>п.Заводской, пер. Промышленный,6 стр.2</t>
  </si>
  <si>
    <t>0625787</t>
  </si>
  <si>
    <t>Трактор ДТ-75 ТС</t>
  </si>
  <si>
    <t>1782 ТЕ 70</t>
  </si>
  <si>
    <t>ГАЗ-53 Б (самосвал)</t>
  </si>
  <si>
    <t>списан от 24.01.11</t>
  </si>
  <si>
    <t>МКДОУ "Детский сад Рябинка"</t>
  </si>
  <si>
    <t>Система видеонаблюдения</t>
  </si>
  <si>
    <t>Даты возникновения/прекращения права муниципальной собственности</t>
  </si>
  <si>
    <t>д. Кирзавод, ул. Центральная,40</t>
  </si>
  <si>
    <t>Договор соц.найма № 4 от 23.05.11</t>
  </si>
  <si>
    <t>Договор соц.найма от 2012г.</t>
  </si>
  <si>
    <t>Картина "Старик на огороде"</t>
  </si>
  <si>
    <t>01010090</t>
  </si>
  <si>
    <t xml:space="preserve">2008 ввод </t>
  </si>
  <si>
    <t>010103012</t>
  </si>
  <si>
    <t>167 970,00</t>
  </si>
  <si>
    <t>Сведения об ограничениях (обременениях) с указанием дат возникновения и прекращения</t>
  </si>
  <si>
    <t xml:space="preserve">МКОУ «Нельмачевская средняя школа» </t>
  </si>
  <si>
    <t>с.Парабель, пер. Кооперативный, 4, стр.1</t>
  </si>
  <si>
    <t>1984</t>
  </si>
  <si>
    <t>020971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</si>
  <si>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</si>
  <si>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з/у сельхоз. назначения</t>
  </si>
  <si>
    <t>с.Парабель ул. Свердлова,14, пом.2а</t>
  </si>
  <si>
    <t>70 АА 285887 от 09.09.04</t>
  </si>
  <si>
    <t>РДК</t>
  </si>
  <si>
    <t>2001</t>
  </si>
  <si>
    <t>2004</t>
  </si>
  <si>
    <t>2005</t>
  </si>
  <si>
    <t>2007</t>
  </si>
  <si>
    <t>2008</t>
  </si>
  <si>
    <t>2009</t>
  </si>
  <si>
    <t>70 АБ 122829 от 19.12.07</t>
  </si>
  <si>
    <t>70 АБ 191626 от 14.11.08</t>
  </si>
  <si>
    <t>70 АБ 191627 от 14.11.08</t>
  </si>
  <si>
    <t>70 АБ 413341 от 05.03.2010</t>
  </si>
  <si>
    <t>2010</t>
  </si>
  <si>
    <t>з/у под музыкальной школой</t>
  </si>
  <si>
    <t>Райфо</t>
  </si>
  <si>
    <t>70 АБ 191622 от 14.11.08</t>
  </si>
  <si>
    <t>з/у под нежилым зданием пристани</t>
  </si>
  <si>
    <t>70:11:0101002:1585</t>
  </si>
  <si>
    <t>021585</t>
  </si>
  <si>
    <t>70 АБ 413342 от 05.03.2010</t>
  </si>
  <si>
    <t>70-АВ 673974 от 24.06.2015</t>
  </si>
  <si>
    <t>70-АВ 673970 от 24.06.2015</t>
  </si>
  <si>
    <t>безвоз.пользование у ветеринаров,часть</t>
  </si>
  <si>
    <t>2012</t>
  </si>
  <si>
    <t>з/у под взлеткой</t>
  </si>
  <si>
    <t>70:11:0101002:3151</t>
  </si>
  <si>
    <t>с.Парабель, ул. Колхозная, 26,сооружение №1</t>
  </si>
  <si>
    <t>023151</t>
  </si>
  <si>
    <t>70 АВ 206358 от 01.02.12</t>
  </si>
  <si>
    <t>01012230</t>
  </si>
  <si>
    <t>01010029</t>
  </si>
  <si>
    <t>01010012</t>
  </si>
  <si>
    <t>2000</t>
  </si>
  <si>
    <t>ПАЗ-320500</t>
  </si>
  <si>
    <t>с. Парабель, ул. Береговая, 9а</t>
  </si>
  <si>
    <t>з/у под жилым домом РОО</t>
  </si>
  <si>
    <t>запрос в кадастровую</t>
  </si>
  <si>
    <t>70 АБ 192014 от 14.07.08</t>
  </si>
  <si>
    <t>70 АБ 192013 от 14.07.08</t>
  </si>
  <si>
    <t>70 АБ 192012 от 14.07.08</t>
  </si>
  <si>
    <t>п. Заводской, ул. 60 лет СССР,19,пом.8,9</t>
  </si>
  <si>
    <t>70 АБ 192011 от 14.07.08</t>
  </si>
  <si>
    <t>70 АБ 192010 от 14.07.08</t>
  </si>
  <si>
    <t>70:11:0101002:310</t>
  </si>
  <si>
    <t>70 АВ 392013 от 30.04.13</t>
  </si>
  <si>
    <t>02310</t>
  </si>
  <si>
    <t>70 АВ 383488 от 29.04.13</t>
  </si>
  <si>
    <t>Здание гаража для скорой (Помещение  склада)</t>
  </si>
  <si>
    <t>Отдел культуры (Еремеева Ю.В.)</t>
  </si>
  <si>
    <t>Теплосчетчик и установка ТСТМКДУ-80мм.</t>
  </si>
  <si>
    <t>Гематологический анализатор</t>
  </si>
  <si>
    <t>Аппарат ИВЛ</t>
  </si>
  <si>
    <t>Станок для заточки коньков</t>
  </si>
  <si>
    <t>МКДОУ детский сад общеразвивающего вида № 8</t>
  </si>
  <si>
    <t>Сушильная машина Л С-8</t>
  </si>
  <si>
    <t>МКДОУ детский сад общеразвивающего вида № 9</t>
  </si>
  <si>
    <t xml:space="preserve">Эл. Сковорода ЭСК-80-0,27-40 </t>
  </si>
  <si>
    <t>МКДОУ детский сад общеразвивающего вида № 10</t>
  </si>
  <si>
    <t>Система очистки воды "АкваМама"</t>
  </si>
  <si>
    <t>Сковорода электрич. ЭСК-80-0,27-40</t>
  </si>
  <si>
    <t>Стиральная машина</t>
  </si>
  <si>
    <t>Теплосчетчик ТСТМК</t>
  </si>
  <si>
    <t>Тестомес МТМ-65 МН</t>
  </si>
  <si>
    <t>МБОУ ДОД ДДТ</t>
  </si>
  <si>
    <t>Картина "Утро. Пойма"</t>
  </si>
  <si>
    <t>Картина "Утро. Большое озеро"</t>
  </si>
  <si>
    <t>Прицеп</t>
  </si>
  <si>
    <t>3560 старая площадь</t>
  </si>
  <si>
    <t>ГАЗ-66 (специальный)</t>
  </si>
  <si>
    <t>70:11:0101002:1528</t>
  </si>
  <si>
    <t>с.Парабель, ул. Береговая, 9</t>
  </si>
  <si>
    <t>музыкальная школа</t>
  </si>
  <si>
    <t>70 АБ 413340 от 05.03.2010</t>
  </si>
  <si>
    <t>70:11:0101002:971</t>
  </si>
  <si>
    <t>с. Парабель, ул. Советская, 21</t>
  </si>
  <si>
    <t>МБУК РДК</t>
  </si>
  <si>
    <t>70 АВ 338050 от 29.12.2012</t>
  </si>
  <si>
    <t>с.Новосельцево ул. Лесная,1</t>
  </si>
  <si>
    <t>01010030</t>
  </si>
  <si>
    <t>69000</t>
  </si>
  <si>
    <t>01010003</t>
  </si>
  <si>
    <t>71000</t>
  </si>
  <si>
    <t>Нарым ЖКХ</t>
  </si>
  <si>
    <t>от ЦРБ</t>
  </si>
  <si>
    <t>с.Парабель,ул. Советская, 82</t>
  </si>
  <si>
    <t>РОО(Новос.)</t>
  </si>
  <si>
    <t>М 156 МК</t>
  </si>
  <si>
    <t>ЗИЛ узтргм 345</t>
  </si>
  <si>
    <t>М 385 АА</t>
  </si>
  <si>
    <t>1993</t>
  </si>
  <si>
    <t>РОО(Образц.)</t>
  </si>
  <si>
    <t>Е 378 НВ</t>
  </si>
  <si>
    <t>70 АБ 190520 от 03.04.09</t>
  </si>
  <si>
    <t>кад.план от 25.02.09г.</t>
  </si>
  <si>
    <t>Постановление Главы Парабельского р-на от 06.03.09 № 163</t>
  </si>
  <si>
    <t>з/у для территории музея</t>
  </si>
  <si>
    <t>70:11:0101002:1018</t>
  </si>
  <si>
    <t>с.Парабель, ул. Советская, 50</t>
  </si>
  <si>
    <t>Постановление Главы Парабельского р-на от 17.07.09 № 222</t>
  </si>
  <si>
    <t>021018</t>
  </si>
  <si>
    <t>031211</t>
  </si>
  <si>
    <t>030176</t>
  </si>
  <si>
    <t>021003</t>
  </si>
  <si>
    <t>200279</t>
  </si>
  <si>
    <t>100019</t>
  </si>
  <si>
    <t xml:space="preserve">пост-ие Адм-и Пар. р-на от. 06.06.14г. №557а </t>
  </si>
  <si>
    <r>
      <t>тех.паспорт от 29.05.07г</t>
    </r>
    <r>
      <rPr>
        <sz val="12"/>
        <rFont val="Times New Roman"/>
        <family val="1"/>
      </rPr>
      <t xml:space="preserve">. Тех. План от 05.05.2014 г. </t>
    </r>
  </si>
  <si>
    <t>098749 от 15.07.2016</t>
  </si>
  <si>
    <t>Томская область, Парабельский район, с.Парабель, ул. Свердлова, д.24, строен 3</t>
  </si>
  <si>
    <t>Здание котельной (маслозавод)</t>
  </si>
  <si>
    <t>70:11:0101002:2602</t>
  </si>
  <si>
    <t>70:11:0101002:2602-70/008/2017-1 от 06.02.2017</t>
  </si>
  <si>
    <t>2350</t>
  </si>
  <si>
    <t>Земельный участок (архив)</t>
  </si>
  <si>
    <r>
      <t xml:space="preserve">В 369КТ 70 </t>
    </r>
    <r>
      <rPr>
        <sz val="9"/>
        <rFont val="Times New Roman"/>
        <family val="1"/>
      </rPr>
      <t>(пред.№ А 456 ТУ )</t>
    </r>
  </si>
  <si>
    <t>КО-440-4 (мусоровоз)</t>
  </si>
  <si>
    <t>В 921 РВ 70 (в321рв70)</t>
  </si>
  <si>
    <t>Здание центральной районной библиотеки</t>
  </si>
  <si>
    <t>с.Парабель ул. Советская,10</t>
  </si>
  <si>
    <t>40400</t>
  </si>
  <si>
    <t>30900</t>
  </si>
  <si>
    <t>кирп, 2комнатная</t>
  </si>
  <si>
    <t>Пост. Главы Администрации Парабельского района от 25.06.1996г. № 193</t>
  </si>
  <si>
    <t>с.Парабель ул. Советская,33, пом. 4,5,6,7,18</t>
  </si>
  <si>
    <t>Двигатель ЗМЗ УАЗ 4021 № 10069122</t>
  </si>
  <si>
    <t>передан из ЦРБ</t>
  </si>
  <si>
    <t>Кран-балки 3-х тонн,2шт.</t>
  </si>
  <si>
    <t>переданы из РТП</t>
  </si>
  <si>
    <t>с.Парабель ул. Советская, 21</t>
  </si>
  <si>
    <t>РОО (Кобякова О.А.)</t>
  </si>
  <si>
    <t>с.Парабель, ул. Советская, 82, стр.2</t>
  </si>
  <si>
    <t>тех.паспорт от 03.12.04г.</t>
  </si>
  <si>
    <t>кад. план от 22.09.2007</t>
  </si>
  <si>
    <t>Перечень транспортных средств</t>
  </si>
  <si>
    <t>ALOKА переносной УЗ сканер с конв. Датчиком 3.5 МГц,линейным 7.5 МГц,конв. Трансв 5.0МГц, принтером</t>
  </si>
  <si>
    <t>Аппарат  ИВЛ для новорожденных и детей с возможностью назальной СРАР терапии</t>
  </si>
  <si>
    <t>Аппарат ренгенографический</t>
  </si>
  <si>
    <t>Биохимический анализатор автоматический</t>
  </si>
  <si>
    <t>тех.паспорт от 16.05.03г.</t>
  </si>
  <si>
    <t>тех.паспорт от 01.05.1996г.(копия)</t>
  </si>
  <si>
    <t>аренда ООО Строитель</t>
  </si>
  <si>
    <t>70 АВ 459716 от 09.12.13</t>
  </si>
  <si>
    <t>с.Парабель,ул.Шишкова,74а</t>
  </si>
  <si>
    <t>70 АВ 459717 от 09.12.13</t>
  </si>
  <si>
    <t>70 АБ 191624 от 14.11.08</t>
  </si>
  <si>
    <t>-</t>
  </si>
  <si>
    <t>здание 2-х этажное, стены кирпичные , перекрытия ж/б , 1989 г.постройки</t>
  </si>
  <si>
    <t>1989 г.п.</t>
  </si>
  <si>
    <t>50000</t>
  </si>
  <si>
    <t>с. Нарым, ул. Школьная, 20</t>
  </si>
  <si>
    <t>Здание д/с- интерната</t>
  </si>
  <si>
    <t>ПАЗ 320538-70</t>
  </si>
  <si>
    <t>Е 816 ЕЕ</t>
  </si>
  <si>
    <t>РОО (Новос.)</t>
  </si>
  <si>
    <t>Котел Ка-0,25 ттв (водогрейный на твердом топливе) в комплекте</t>
  </si>
  <si>
    <t>Теплогенератор ОКВУ-50 в комплекте</t>
  </si>
  <si>
    <t>Навес теневой (5000*4000*2500)</t>
  </si>
  <si>
    <t>МКДОУ детский сад № 5</t>
  </si>
  <si>
    <t>Сковорода электр. ЭСК-80-0,27-40</t>
  </si>
  <si>
    <t>МКДОУ детский сад № 6</t>
  </si>
  <si>
    <t>Здание склада РОО строение 2</t>
  </si>
  <si>
    <t>здание склада № 3</t>
  </si>
  <si>
    <t>РОО (Золотарев А.С.)</t>
  </si>
  <si>
    <t>РОО (Гусева Т.Ю.)</t>
  </si>
  <si>
    <t>РОО (Иванов Е.В.)</t>
  </si>
  <si>
    <t>РОО (Тюменцева Т.И.)</t>
  </si>
  <si>
    <t>Нежилое здание детского сада на 145 мест</t>
  </si>
  <si>
    <t>Томская область, Парабельский район, с. Парабель, ул. Парковая, 2</t>
  </si>
  <si>
    <t>Постановление Администрации Парабельского района от 01.03.2016г. № 106а</t>
  </si>
  <si>
    <t>066694 от 18.02.2016г.</t>
  </si>
  <si>
    <t>70:11:0100038:12193</t>
  </si>
  <si>
    <t>Здание - производственный склад № 2 Парабельской промплощадки Томского ЛПУ МГ</t>
  </si>
  <si>
    <t>Здание - производственный склад № 3 Парабельской промплощадки Томского ЛПУ МГ</t>
  </si>
  <si>
    <t>Здание - гараж кирпичный Парабельской промплощадки Томского ЛПУМГ</t>
  </si>
  <si>
    <t>Постановление Администрации Парабельского района от 06.07.2015г. № 541а</t>
  </si>
  <si>
    <t>Постановление Администрации Парабельского района от 28.04.2015г. № 329а</t>
  </si>
  <si>
    <t>70:11:0101003:2746</t>
  </si>
  <si>
    <t>25000</t>
  </si>
  <si>
    <t>27000</t>
  </si>
  <si>
    <t>28000</t>
  </si>
  <si>
    <t>1010006</t>
  </si>
  <si>
    <t>29000</t>
  </si>
  <si>
    <t>1010007</t>
  </si>
  <si>
    <t>с.Парабель ул. Советская,16</t>
  </si>
  <si>
    <t>31000</t>
  </si>
  <si>
    <t>с.Парабель ул. Советская,15</t>
  </si>
  <si>
    <t>32000</t>
  </si>
  <si>
    <t>33000</t>
  </si>
  <si>
    <t>35000</t>
  </si>
  <si>
    <t>32</t>
  </si>
  <si>
    <t>с.Парабель ул. Советская,58</t>
  </si>
  <si>
    <t>продан от 03.08.11</t>
  </si>
  <si>
    <t>41</t>
  </si>
  <si>
    <t>37000</t>
  </si>
  <si>
    <t>17</t>
  </si>
  <si>
    <t>1010001</t>
  </si>
  <si>
    <t>18000</t>
  </si>
  <si>
    <t>с.Нарым ул. Куйбышева,6</t>
  </si>
  <si>
    <t>20000</t>
  </si>
  <si>
    <t>ЦРБ</t>
  </si>
  <si>
    <t>бессрочное пользование</t>
  </si>
  <si>
    <t>з/у под ЦРБ Нарыма</t>
  </si>
  <si>
    <t>МО (казна)</t>
  </si>
  <si>
    <t>70 АА 019537 от 19.04.05</t>
  </si>
  <si>
    <t>Пост.главы Парабельского района от 30.03.05 №112</t>
  </si>
  <si>
    <t>кад. план от 22.03.2005</t>
  </si>
  <si>
    <t>МО</t>
  </si>
  <si>
    <t>Пост. Главы Парабельского р-на от 01.02.08 №78</t>
  </si>
  <si>
    <t>23329</t>
  </si>
  <si>
    <t>Земельный участок (под ФАП)</t>
  </si>
  <si>
    <t>70:11:0100023:329</t>
  </si>
  <si>
    <t>70-АВ 674721 от 24.08.2015</t>
  </si>
  <si>
    <t>1976г.</t>
  </si>
  <si>
    <t>Российская Федерация, Томская область, Парабельский район, с. Парабель, ул. Советская, 36, строен. 1</t>
  </si>
  <si>
    <t>51 куб.м.</t>
  </si>
  <si>
    <t>098511 от 25.05.2016</t>
  </si>
  <si>
    <t xml:space="preserve">Здание Парабельской администрации </t>
  </si>
  <si>
    <r>
      <t>В 336 КТ 70</t>
    </r>
    <r>
      <rPr>
        <sz val="10"/>
        <rFont val="Times New Roman"/>
        <family val="1"/>
      </rPr>
      <t xml:space="preserve"> (пред.№ А 454 НХ 70)</t>
    </r>
  </si>
  <si>
    <t>ГАЗ-3110 (легковой)</t>
  </si>
  <si>
    <t>М 010 ВС 70</t>
  </si>
  <si>
    <t>31100030589790</t>
  </si>
  <si>
    <t>ГАЗ-53 А (бортовой)</t>
  </si>
  <si>
    <t>В 329 КТ 70 (А 459 ЕТ 70)</t>
  </si>
  <si>
    <t>0209245</t>
  </si>
  <si>
    <t>Акт о приёмке объекта в эксплуатацию от 1995г.</t>
  </si>
  <si>
    <t xml:space="preserve">Здание школы </t>
  </si>
  <si>
    <t>МУП ПЦПП "Приоритет"</t>
  </si>
  <si>
    <t>МБУЗ ПЦРБ</t>
  </si>
  <si>
    <t>0022</t>
  </si>
  <si>
    <t>Договор соц.найма № 3 от 23.05.11</t>
  </si>
  <si>
    <t>кад. план от 07.11.06г.</t>
  </si>
  <si>
    <t>деревянное, кровля-шифер, фундамент ленточный бетонный (1990г.ввода в эксп.)</t>
  </si>
  <si>
    <t>Здание молочной кухни(поликлиника корпус № 2)</t>
  </si>
  <si>
    <t>200268</t>
  </si>
  <si>
    <t>320468</t>
  </si>
  <si>
    <t>250204</t>
  </si>
  <si>
    <t>020330</t>
  </si>
  <si>
    <t>160479</t>
  </si>
  <si>
    <t>160477</t>
  </si>
  <si>
    <t>320475</t>
  </si>
  <si>
    <t>020260</t>
  </si>
  <si>
    <t>020224</t>
  </si>
  <si>
    <t>100039</t>
  </si>
  <si>
    <t>113144</t>
  </si>
  <si>
    <t>020252</t>
  </si>
  <si>
    <t>030003</t>
  </si>
  <si>
    <t>031126</t>
  </si>
  <si>
    <t>1979 г.п.</t>
  </si>
  <si>
    <t>70 АВ 315721 от 06.08.12</t>
  </si>
  <si>
    <t>МУ Отдел культуры</t>
  </si>
  <si>
    <t>ГАЗ-3221</t>
  </si>
  <si>
    <t>40522А*63064875</t>
  </si>
  <si>
    <t>В 943 РВ 70</t>
  </si>
  <si>
    <t>JINBEI MINIBUS SY 6483 A2</t>
  </si>
  <si>
    <t>М 595 АТ</t>
  </si>
  <si>
    <t>ХС 4910 МУ, 925596</t>
  </si>
  <si>
    <t>з/у под административным зданием с гаражом</t>
  </si>
  <si>
    <t>70:11:0101002:1434</t>
  </si>
  <si>
    <t>с.Парабель, ул. Техническая, 4</t>
  </si>
  <si>
    <t>70 АВ 035497 от 10.11.10</t>
  </si>
  <si>
    <t>Тракт.Беларус 82.1</t>
  </si>
  <si>
    <t>УАЗ 390945</t>
  </si>
  <si>
    <t>погрузчик LOVOL FL935E</t>
  </si>
  <si>
    <t>Автогрейдер ГС-14.02</t>
  </si>
  <si>
    <t>автобус SSANG YONG</t>
  </si>
  <si>
    <t>трактор ТДТ-55А</t>
  </si>
  <si>
    <t>трактор ДТ-75 В</t>
  </si>
  <si>
    <t>ЗАО</t>
  </si>
  <si>
    <t>ЗИЛ-КО</t>
  </si>
  <si>
    <t>кад. план от 10.02.09г.</t>
  </si>
  <si>
    <t>наименование</t>
  </si>
  <si>
    <t>рег.номер</t>
  </si>
  <si>
    <t>70 АБ 191670 от 27.12.08</t>
  </si>
  <si>
    <t>70 АБ 191623 от 14.11.08</t>
  </si>
  <si>
    <t>з/у под ЦРБ</t>
  </si>
  <si>
    <t>Здание ДДТ</t>
  </si>
  <si>
    <t>Здание котельной</t>
  </si>
  <si>
    <t>Здание спорткомплекса</t>
  </si>
  <si>
    <t>Здание д/с Берёзка</t>
  </si>
  <si>
    <t>п. Прокоп, ул. Береговая</t>
  </si>
  <si>
    <t>с.Парабель, ул. Береговая</t>
  </si>
  <si>
    <t>40101</t>
  </si>
  <si>
    <t>д. Перемитино, СТ "Вега", участок № 46</t>
  </si>
  <si>
    <t>70 АА 019792 от 24.05.05</t>
  </si>
  <si>
    <t>кад. план от 18.03.2005г.</t>
  </si>
  <si>
    <t>70 АБ 192015 от 14.07.08</t>
  </si>
  <si>
    <t>М013701626</t>
  </si>
  <si>
    <t>70:11:0101003:1853</t>
  </si>
  <si>
    <t>Кадастровая стоимость,руб.</t>
  </si>
  <si>
    <t xml:space="preserve">Генератор Elitech БЭС 12000Е </t>
  </si>
  <si>
    <t>Котел пищеварочный КПЭМ-60 нерж.</t>
  </si>
  <si>
    <t>Паровозчик с горкой д/с</t>
  </si>
  <si>
    <t>Теплогенератор ОКВУ-01 уголь/дрова</t>
  </si>
  <si>
    <t>116</t>
  </si>
  <si>
    <t>117</t>
  </si>
  <si>
    <t>118</t>
  </si>
  <si>
    <t xml:space="preserve"> Томская область, Парабельский район,  с. Парабель, ул. Газовиков, 24, стр. 3</t>
  </si>
  <si>
    <t>Томская область, Парабельский район, с. Парабель, ул. Газовиков, 24, стр. 4</t>
  </si>
  <si>
    <t>Томская область, Парабельский район, с. Парабель,  ул. Газовиков, 24, стр. 5</t>
  </si>
  <si>
    <t>Томская область, Парабельский район, с. Парабель,  ул. Газовиков, 24, стр. 8</t>
  </si>
  <si>
    <t>Томская область, Парабельский район, с. Парабель, ул. Пушкина, 8</t>
  </si>
  <si>
    <t>Аппарат ультразвуковой диагностический Sonix MDP  в комплекте</t>
  </si>
  <si>
    <t>1 комплект</t>
  </si>
  <si>
    <t>Постановление Адм.Параб.р-на от 03.10.12 №801 а</t>
  </si>
  <si>
    <t xml:space="preserve">здание в кирпичном исполнении, площадью 1553,7 кв.м.фундамент ленточный бетонный, кровля-шифер  </t>
  </si>
  <si>
    <t>Инкубаторы (кювезы) интенсивной терапии с принадлежностями, вариант исполнения: Amelie (Амели), производство фирмы: "Ардо Медикал АГ", страна происхождения: Швейцария с вводом в эксплуатацию</t>
  </si>
  <si>
    <t>АРП-01М "Меднорд"</t>
  </si>
  <si>
    <t>Автомобиль УАЗ - 374194</t>
  </si>
  <si>
    <t>Автомобиль УАЗ - 3962</t>
  </si>
  <si>
    <t>Каток гладильный</t>
  </si>
  <si>
    <t>Котел пищеварочный КПЭМ-60-ОР</t>
  </si>
  <si>
    <t>Машина протирочно-резательная МПР-350М</t>
  </si>
  <si>
    <t>Машина стиральная WD1069BD3S</t>
  </si>
  <si>
    <t>Плита электрическая ЭП-4ЖШ (ч)</t>
  </si>
  <si>
    <t>Тестомес Filmar 25/CN</t>
  </si>
  <si>
    <t>Электрическая сковорода СЭЧ-025</t>
  </si>
  <si>
    <t>Доска интерактивная</t>
  </si>
  <si>
    <t>Куттер-мясорубка R8</t>
  </si>
  <si>
    <t>Мясорубка УМК-12</t>
  </si>
  <si>
    <t>Пароконвектомат ПКА 10-1/1ПМ</t>
  </si>
  <si>
    <t>Сушильная машина ВС-15</t>
  </si>
  <si>
    <t>26.12.2015 г.</t>
  </si>
  <si>
    <t>25.12.2015 г.</t>
  </si>
  <si>
    <t>Постановление Адм.Параб.р-на от 21.04.16 № 231а</t>
  </si>
  <si>
    <t>Примечание</t>
  </si>
  <si>
    <t>Тренажер для настольного тенниса  Matic 404-B</t>
  </si>
  <si>
    <t>деревянное одноэтажное здание 01.01.1977</t>
  </si>
  <si>
    <t>списан  29.03.12</t>
  </si>
  <si>
    <t>37077/1</t>
  </si>
  <si>
    <t>УАЗ фургон 39629</t>
  </si>
  <si>
    <t>списан в 2012г.</t>
  </si>
  <si>
    <t>с.Парабель, ул. Советская,18, пом.1</t>
  </si>
  <si>
    <t>здание кирпичное, 2-х этажное, кровля- шифер, фундамент ленточный бетонный , 1980 г.п.</t>
  </si>
  <si>
    <t>70 АБ 122643 от 12.11.07г.</t>
  </si>
  <si>
    <t>Гастрофиброскоп</t>
  </si>
  <si>
    <t>ЗЕМЕЛЬНЫЕ УЧАСТКИ</t>
  </si>
  <si>
    <t>фундамент кирпичный ленточный,кровля-шифер,160,60</t>
  </si>
  <si>
    <t>Музей</t>
  </si>
  <si>
    <t>37212</t>
  </si>
  <si>
    <t>2013</t>
  </si>
  <si>
    <t xml:space="preserve">Паровозчик с горкой </t>
  </si>
  <si>
    <t>Плита электрическая Эп-6 ЖШ</t>
  </si>
  <si>
    <t>Компьютерный класс (10 шт)</t>
  </si>
  <si>
    <t>70:11:0100032:0475</t>
  </si>
  <si>
    <t>п.Шпалозавод,ул. Береговая,1</t>
  </si>
  <si>
    <t>Постановление Главы Парабельского р-на от 20.10.09 № 719</t>
  </si>
  <si>
    <t>кад. план от 06.08.07г.</t>
  </si>
  <si>
    <t>з/у под Парабельбытсервис</t>
  </si>
  <si>
    <t>70:11:0101002:1687</t>
  </si>
  <si>
    <t>021687</t>
  </si>
  <si>
    <t>с.Парабель, ул. Шишкова, 14</t>
  </si>
  <si>
    <t>ДЮСШ</t>
  </si>
  <si>
    <t>Здание гаража редакции</t>
  </si>
  <si>
    <t>31801</t>
  </si>
  <si>
    <t>с.Парабель ул. Свердлова,2</t>
  </si>
  <si>
    <t>Казна(договор без/пол с ветстанцией)</t>
  </si>
  <si>
    <t>11409</t>
  </si>
  <si>
    <t>с.Парабель, ул. Нефтяников,17,кв.16</t>
  </si>
  <si>
    <t>Администрация(Гадимова В.Ю.)</t>
  </si>
  <si>
    <t>з/у (для эксплуатации и обслуживания здания арочного</t>
  </si>
  <si>
    <t>70:11:0101003:2644</t>
  </si>
  <si>
    <t>Томская область, Парабельский район, с. Парабель, ул. Тихая, 12</t>
  </si>
  <si>
    <t>013520 от 25.09.2015</t>
  </si>
  <si>
    <t>10286</t>
  </si>
  <si>
    <t>деревянное, кровля-шифер, фундамент ленточный бетонный, 1966 г.п.</t>
  </si>
  <si>
    <t>с.Нельмач,ул. Сибирская,22, пом.20,20*,21</t>
  </si>
  <si>
    <t>помещение ФАПа с.Нельмач</t>
  </si>
  <si>
    <t>деревянное, кровля-шифер, фундамент ленточный бетонный,1992 г.п.</t>
  </si>
  <si>
    <t>Постановление Администрации Парабельского района от 22.05.2015г. № 402а</t>
  </si>
  <si>
    <t>70:11:0100012:514</t>
  </si>
  <si>
    <t>12202</t>
  </si>
  <si>
    <t>з/у лесхоза</t>
  </si>
  <si>
    <t>70:11:0100012:202</t>
  </si>
  <si>
    <t>Томская область, Парабельский район, п.Кирзавод, ул.Центральная, 63</t>
  </si>
  <si>
    <t xml:space="preserve">70-АВ 674748 от 01.09.2015 </t>
  </si>
  <si>
    <t>расположенное в кирпичном здании, кровля - шифер, фундамент ленточный бетонный , 1990 г.п.</t>
  </si>
  <si>
    <t>б/н</t>
  </si>
  <si>
    <t>37204</t>
  </si>
  <si>
    <t>О 347 ЦЕ 70</t>
  </si>
  <si>
    <t>РОО (Стар.)</t>
  </si>
  <si>
    <t>37205</t>
  </si>
  <si>
    <t>УАЗ-390945</t>
  </si>
  <si>
    <t>70-АВ 639994 от 06.05.2015</t>
  </si>
  <si>
    <t>70-АВ 639996 от 06.05.2015</t>
  </si>
  <si>
    <t>70-АВ 639997 от 06.05.2015</t>
  </si>
  <si>
    <t>70-АВ 639998 от 06.05.2015</t>
  </si>
  <si>
    <t>70-АВ 639999 от 06.05.2015</t>
  </si>
  <si>
    <t>70-АВ 673201 от 06.05.2015</t>
  </si>
  <si>
    <t>70-АВ 673202 от 06.05.2015</t>
  </si>
  <si>
    <t>17001</t>
  </si>
  <si>
    <t>70 АА 307285 от 03.11.04</t>
  </si>
  <si>
    <t>70-АВ 639923 от 17.04.2015</t>
  </si>
  <si>
    <t>7</t>
  </si>
  <si>
    <t>8</t>
  </si>
  <si>
    <t>9</t>
  </si>
  <si>
    <t>10</t>
  </si>
  <si>
    <t>11</t>
  </si>
  <si>
    <t>12</t>
  </si>
  <si>
    <t>13</t>
  </si>
  <si>
    <t>Договор купли-продажи от 30.04.2016 г. № 01</t>
  </si>
  <si>
    <t>з/у под проектируемый водопровод п. Кирзавод</t>
  </si>
  <si>
    <t>70:11:0:0039</t>
  </si>
  <si>
    <t>М 562 ЕС</t>
  </si>
  <si>
    <t>ВАЗ-21074</t>
  </si>
  <si>
    <t>Т 015 ТТ</t>
  </si>
  <si>
    <t>КАВЗ 397653</t>
  </si>
  <si>
    <t>РОО (Нар.)</t>
  </si>
  <si>
    <t>АС 566</t>
  </si>
  <si>
    <t>АС 571</t>
  </si>
  <si>
    <t>РОО (Зав.)</t>
  </si>
  <si>
    <t>70 АА 101253 от 29.09.06г</t>
  </si>
  <si>
    <t>с.Парабель, ул. Советская,3, стр.17</t>
  </si>
  <si>
    <t>с.Парабель, ул. Советская, 56, стр.3, пом.1001-1003</t>
  </si>
  <si>
    <t>КАМАЗ 55111</t>
  </si>
  <si>
    <t>1990</t>
  </si>
  <si>
    <t>з/у под ДДТ</t>
  </si>
  <si>
    <t>с.Парабель, ул. Советская, 26</t>
  </si>
  <si>
    <t>70 АВ 391676 от 23.07.13</t>
  </si>
  <si>
    <t>74</t>
  </si>
  <si>
    <t>75</t>
  </si>
  <si>
    <t>76</t>
  </si>
  <si>
    <t>70-АВ 673971 от 24.06.2015</t>
  </si>
  <si>
    <t>70-АВ 673975 от 24.06.2015</t>
  </si>
  <si>
    <t>70-АВ 673973 от 24.06.2015</t>
  </si>
  <si>
    <t>з/у под РДК</t>
  </si>
  <si>
    <t>70 АВ 338554 от 11.03.13</t>
  </si>
  <si>
    <t>1987</t>
  </si>
  <si>
    <t>45000</t>
  </si>
  <si>
    <t>с.Парабель, ул. Советская,3, стр.15</t>
  </si>
  <si>
    <t>01010004</t>
  </si>
  <si>
    <t>с.Парабель ул. Советская,26</t>
  </si>
  <si>
    <t>41000</t>
  </si>
  <si>
    <t>42001</t>
  </si>
  <si>
    <t>36</t>
  </si>
  <si>
    <t>105</t>
  </si>
  <si>
    <t>акт о списании № 9 от 09.03.2016 г.</t>
  </si>
  <si>
    <t>Автомобиль  МАЗ -54342 (бензовоз)</t>
  </si>
  <si>
    <t>двигатель № 9227007</t>
  </si>
  <si>
    <t>акт о списании № 3 от 05.05.2016 г.</t>
  </si>
  <si>
    <t>Помещение ФАПа д.Прокоп</t>
  </si>
  <si>
    <t>30300</t>
  </si>
  <si>
    <t>30500</t>
  </si>
  <si>
    <t>31900</t>
  </si>
  <si>
    <t>№</t>
  </si>
  <si>
    <t>220 946-00</t>
  </si>
  <si>
    <t>81 100-00</t>
  </si>
  <si>
    <t>Катер КС-100</t>
  </si>
  <si>
    <t>Нива Шевроле(ВАЗ 2123)</t>
  </si>
  <si>
    <t>Х 600 ХХ</t>
  </si>
  <si>
    <t>з/у под вертолетной площадкой</t>
  </si>
  <si>
    <t>70:11:0101002:1590</t>
  </si>
  <si>
    <t>021590</t>
  </si>
  <si>
    <t>деревянное</t>
  </si>
  <si>
    <t>70 АА 100522 от 24.11.2005</t>
  </si>
  <si>
    <t>508.10 60279809</t>
  </si>
  <si>
    <t>Здание мастерских (малый корпус) помещения под магазин</t>
  </si>
  <si>
    <t>70 АВ 035180 от 08.11.10</t>
  </si>
  <si>
    <t>з/у под школой в с.Нарым</t>
  </si>
  <si>
    <t>70:11:0100016:0477</t>
  </si>
  <si>
    <t>с.Нарым,ул. Школьная,16</t>
  </si>
  <si>
    <t>з/у под зданием интерната в с.Нарым</t>
  </si>
  <si>
    <t>передвижная автономная водогрейная котельная</t>
  </si>
  <si>
    <t>МУП "Парабель-Энергокомплекс"</t>
  </si>
  <si>
    <t>договор хранения от 07.12.12</t>
  </si>
  <si>
    <t>с.Новосельцево, ул. Шишкова, 5</t>
  </si>
  <si>
    <t>70:11:0100020:0275</t>
  </si>
  <si>
    <t>200275</t>
  </si>
  <si>
    <t>70 АБ 122826 от 19.12.07</t>
  </si>
  <si>
    <t>кад.план от 02.11.07г.</t>
  </si>
  <si>
    <t>с.Толмачево, ул. Молодёжная,1а</t>
  </si>
  <si>
    <t>70 АВ 130949 от 18.07.11</t>
  </si>
  <si>
    <t>списан в 2013г.</t>
  </si>
  <si>
    <t>с.Парабель, ул. Советская,3, стр.7</t>
  </si>
  <si>
    <t>Здание склада аптечного и дез.камеры</t>
  </si>
  <si>
    <t>с.Нарым ул. Московская,11,стр.3</t>
  </si>
  <si>
    <t>с.Нарым ул. Московская,11,стр.2</t>
  </si>
  <si>
    <t>13701610</t>
  </si>
  <si>
    <t>13701611</t>
  </si>
  <si>
    <t>Здание ФАПа д.Тарск</t>
  </si>
  <si>
    <t>Здание ФАПа с.Новосельцево</t>
  </si>
  <si>
    <t>М013701622</t>
  </si>
  <si>
    <t>М013701623</t>
  </si>
  <si>
    <t>М013701620</t>
  </si>
  <si>
    <t>Здание ФАПа д.Усть-Чузик</t>
  </si>
  <si>
    <t>1010027</t>
  </si>
  <si>
    <t>Помещение под ОВП</t>
  </si>
  <si>
    <t>с.Парабель, ул.Нефтяников,5,пом.1,2</t>
  </si>
  <si>
    <t>передан из Нарым поселениясписан в 2012</t>
  </si>
  <si>
    <t>передано из ЦРБ пост Адм 750 а от 26.09.13 списан 01.11.2013</t>
  </si>
  <si>
    <t>з/у под водонапорной башней</t>
  </si>
  <si>
    <t>с. Парабель, ул. Шишкова, 41а</t>
  </si>
  <si>
    <t>41062</t>
  </si>
  <si>
    <t xml:space="preserve">Квартира </t>
  </si>
  <si>
    <t>Томская область, Парабельский район, с. Парабель, ул. Нефтяников, 15, кв. 18</t>
  </si>
  <si>
    <t>066612 от 01.02.2016 г.</t>
  </si>
  <si>
    <t>Постановление Администрации Парабельского района от 04.02.2016г. № 53а</t>
  </si>
  <si>
    <t>70:11:0101003:2414</t>
  </si>
  <si>
    <t>2.4L-DOHC*223610620</t>
  </si>
  <si>
    <t>передано в Старицу расп. №477 от 28.12.10</t>
  </si>
  <si>
    <t>1986</t>
  </si>
  <si>
    <t>с.Парабель ул. Советская,21</t>
  </si>
  <si>
    <t>п.Кирзавод ул. Центральная,40</t>
  </si>
  <si>
    <t>Стерилизатор ВК-75</t>
  </si>
  <si>
    <t>МУП Парабельская ЦРА № 26</t>
  </si>
  <si>
    <t>02.2008 г.</t>
  </si>
  <si>
    <t>Стерилизатор ВК-76</t>
  </si>
  <si>
    <t>05.2008 г.</t>
  </si>
  <si>
    <t>Комплекс рентгеновский диагностический «КРД-«Вымпел»</t>
  </si>
  <si>
    <t>Снегоуборочная машина  Tornado</t>
  </si>
  <si>
    <r>
      <t xml:space="preserve">70 АВ 338015 от 24.12.2012, </t>
    </r>
    <r>
      <rPr>
        <b/>
        <sz val="10"/>
        <rFont val="Times New Roman"/>
        <family val="1"/>
      </rPr>
      <t>70 АВ 338097 от 22.01.13</t>
    </r>
  </si>
  <si>
    <t>70 АВ 338103 от 31.01.13</t>
  </si>
  <si>
    <t>акт приема-передачи в Томскую обл. от 01.01.2014 г.</t>
  </si>
  <si>
    <t>Постановление Адм.Параб.р-на от 29.03.13 № 235а</t>
  </si>
  <si>
    <t>Казна (Карымова А.В.) безвозмездное больница</t>
  </si>
  <si>
    <t>Казна (Генералова М.В.) безвозмездное больница</t>
  </si>
  <si>
    <t>Постановление Администрации Парабельского района от 05.06.2015 № 440а</t>
  </si>
  <si>
    <t>Договор соц. найма</t>
  </si>
  <si>
    <t>Казна (Радюк В.П.) безвозмездное больница</t>
  </si>
  <si>
    <t>Казна (Усанов У.М.) безвозмездное больница</t>
  </si>
  <si>
    <t>Казна (Кузнецова Л.П.) безвозмездное больница</t>
  </si>
  <si>
    <t>Казна (Волынцев Н.Н.) безвозмездное больница</t>
  </si>
  <si>
    <t>Казна (Бондаренко И.В.) безвозмездное больница</t>
  </si>
  <si>
    <t>Казна (Скворцова Н.А.) безвозмездное больница</t>
  </si>
  <si>
    <t>Казна (Макакенко Ю.В.) безвозмездное больница</t>
  </si>
  <si>
    <t>Казна (Морозов Д.Д.) безвозмездное больница</t>
  </si>
  <si>
    <t>Казна (Филюшина Е.А.) безвозмездное больница</t>
  </si>
  <si>
    <t>с.Парабель, ул. Советская,3, стр.13</t>
  </si>
  <si>
    <t>с.Парабель, ул. Советская,3, стр.14</t>
  </si>
  <si>
    <t>0001010006</t>
  </si>
  <si>
    <t>с.Парабель, ул. Свердлова, 2, бокс № 2</t>
  </si>
  <si>
    <t>Вертолетная площадка №1</t>
  </si>
  <si>
    <t>З/у под помещением архива</t>
  </si>
  <si>
    <t>с.Парабель, ул. Советская, 33</t>
  </si>
  <si>
    <t>266</t>
  </si>
  <si>
    <t>не межёван</t>
  </si>
  <si>
    <t>119</t>
  </si>
  <si>
    <t>120</t>
  </si>
  <si>
    <t>135</t>
  </si>
  <si>
    <t>137</t>
  </si>
  <si>
    <t>139</t>
  </si>
  <si>
    <t>140</t>
  </si>
  <si>
    <t>141</t>
  </si>
  <si>
    <t>142</t>
  </si>
  <si>
    <t>здание кирпичное,фундамент ленточный бетонный, кровля-шифер 114,90/30</t>
  </si>
  <si>
    <t>41031</t>
  </si>
  <si>
    <t>с.Нарым, ул. Школьная, 19 а</t>
  </si>
  <si>
    <t>МУП "Нарымское ЖКХ"</t>
  </si>
  <si>
    <t>Здание котельной (Пайдуга)</t>
  </si>
  <si>
    <t xml:space="preserve">кирпичное 2-х этажное, фундамент ленточный бетонный, кровля-шифер  </t>
  </si>
  <si>
    <t>2006</t>
  </si>
  <si>
    <t>70:11:0000000:0022</t>
  </si>
  <si>
    <t xml:space="preserve"> в деревянном исполнении,  </t>
  </si>
  <si>
    <t>деревянное, кровля-шифер, фундамент ленточный бетонный,1953 г.постройки, кап.ремонт в 2010году(старая пл.752,5)</t>
  </si>
  <si>
    <t>70 АБ 192078 от 06.08.08, 70 АВ 070955 от 12.01.2011</t>
  </si>
  <si>
    <t>70 АВ 034977 от 09.12.10</t>
  </si>
  <si>
    <t>70 АВ 070920 от 23.12.10</t>
  </si>
  <si>
    <t>остаточная стоимость, руб.</t>
  </si>
  <si>
    <t>Администрация</t>
  </si>
  <si>
    <t>МКУ Администрация Парабельского района</t>
  </si>
  <si>
    <t>70 АБ 433863 от 22.03.2010</t>
  </si>
  <si>
    <t>УРАЛ 5557</t>
  </si>
  <si>
    <t>погрузчик ПФП 1,2</t>
  </si>
  <si>
    <t>В 328 КТ 70</t>
  </si>
  <si>
    <t>МУП Парабельская ЦРА №26</t>
  </si>
  <si>
    <t>ГАЗ 330700</t>
  </si>
  <si>
    <t>Томская область, Парабельский район,  Парабельское сельское поселение, автомобильная дорога "Подъезд к д. Бугры, п. Кирзавод"</t>
  </si>
  <si>
    <t>40001</t>
  </si>
  <si>
    <t>Станок для жима ногами</t>
  </si>
  <si>
    <t>Мат спортивный (2000*4000*90мм.)</t>
  </si>
  <si>
    <t>Кондиционер Tosot T09H-ST в сборе</t>
  </si>
  <si>
    <t>Кондиционер Tosot T012H-ST в сборе</t>
  </si>
  <si>
    <t>МКОУ Детский сад Солнышко</t>
  </si>
  <si>
    <t>МБОУ Нарымская СШ</t>
  </si>
  <si>
    <t>Игровое уличное оборудование Карапуз</t>
  </si>
  <si>
    <t>МБДОУ дет. сад  "Березка"</t>
  </si>
  <si>
    <t>с.Новосельцево ул. Шишкова,14-1</t>
  </si>
  <si>
    <t>земельный участок</t>
  </si>
  <si>
    <t>70:11:0100020:0025</t>
  </si>
  <si>
    <t>Котел пищевой КПЭ-160</t>
  </si>
  <si>
    <t>Аккордеон Weltmeister Saphir чёрный</t>
  </si>
  <si>
    <t>Ворота с резьбой</t>
  </si>
  <si>
    <t>Скульптурная композиция "Рыцарская легенда"</t>
  </si>
  <si>
    <t>з/у (для эксплуатации и обслуживания здания интерната)</t>
  </si>
  <si>
    <t>70:11:0100010:286</t>
  </si>
  <si>
    <t>Томская область, Парабельский район, п. Заводской, пер. Промышленный, 6</t>
  </si>
  <si>
    <t>013521 от 25.09.2015</t>
  </si>
  <si>
    <t>ГАЗ 66-11</t>
  </si>
  <si>
    <t>В 081 НЕ 70</t>
  </si>
  <si>
    <t>1988</t>
  </si>
  <si>
    <t>15707</t>
  </si>
  <si>
    <t>деревянное, кровля-шифер, фундамент ленточный бетонный, площадь 305,30 кв.м., 1967 г.п.</t>
  </si>
  <si>
    <t>тех.паспорт от 15.11.05</t>
  </si>
  <si>
    <t>79000</t>
  </si>
  <si>
    <t>01010011</t>
  </si>
  <si>
    <t>с.Парабель ул. Пушкина ,10</t>
  </si>
  <si>
    <t>70 АБ 191795 от 20.02.09г.</t>
  </si>
  <si>
    <t>с.Парабель ул. Некрасова, 1а</t>
  </si>
  <si>
    <t>З/у под зданием школы в с.Новосельцево</t>
  </si>
  <si>
    <t>70:11:0100020:0279</t>
  </si>
  <si>
    <t>Реквизиты документов-оснований возникновения (прекращения) права муниципальной собственности</t>
  </si>
  <si>
    <t>с.Новосельцево ул. Шишкова,14 (368,10 кв.м. сведения старые)</t>
  </si>
  <si>
    <t>с.Новосельцево ул. Шишкова,14, пом.3-5 (помещения в аренде)</t>
  </si>
  <si>
    <t>шлаковый, кровля-шифер, фундамент ленточный бетонный</t>
  </si>
  <si>
    <t xml:space="preserve">шлакобетонное, кровля-шифер, фундамент ленточный бетонный </t>
  </si>
  <si>
    <t>серия 70 АБ 122570 от 29.10.07 (на всё здание)</t>
  </si>
  <si>
    <t>70:11:0101003:2640</t>
  </si>
  <si>
    <t>РОО, МОУ Парабельская гимназия</t>
  </si>
  <si>
    <t>ПАЗ-32050S</t>
  </si>
  <si>
    <t>ПАЗ-32050</t>
  </si>
  <si>
    <t>ПАЗ-32050R</t>
  </si>
  <si>
    <t>2002</t>
  </si>
  <si>
    <t>2003</t>
  </si>
  <si>
    <t>41037</t>
  </si>
  <si>
    <t>нежилое здание, доля 5/50</t>
  </si>
  <si>
    <t>с.Парабель, ул. Советская, 22</t>
  </si>
  <si>
    <t>70 АВ 337703 от 18.10.12</t>
  </si>
  <si>
    <t>кад. паспорт от 23.04.10</t>
  </si>
  <si>
    <t>Балансодержатель</t>
  </si>
  <si>
    <t xml:space="preserve">здание детского сада № 4 </t>
  </si>
  <si>
    <t>41059</t>
  </si>
  <si>
    <t>Хоккейный корт в с. Парабель</t>
  </si>
  <si>
    <t>02.05.1966 (1992-РОО)</t>
  </si>
  <si>
    <t>13.05.1977 (1975-РОО)</t>
  </si>
  <si>
    <t>93000 (2870538-РОО)</t>
  </si>
  <si>
    <t>3820 (3560-РОО)</t>
  </si>
  <si>
    <t>1648244 (1768621,8-РОО)</t>
  </si>
  <si>
    <t>Здание редакции</t>
  </si>
  <si>
    <t>70:11:0101002:3409</t>
  </si>
  <si>
    <t>70 АВ 459849 от 26.12.2013</t>
  </si>
  <si>
    <t>020076</t>
  </si>
  <si>
    <t>земельный участок под зданием школьного склада</t>
  </si>
  <si>
    <t>04000</t>
  </si>
  <si>
    <t>Здание водонапорной башни</t>
  </si>
  <si>
    <t xml:space="preserve">с.Старица, ул. Советская, д 66а </t>
  </si>
  <si>
    <t>Картина "Нарым. Первый снег"</t>
  </si>
  <si>
    <t>д.Талиновка,ул. Ветеранов,д.10, стр.1, пом.1</t>
  </si>
  <si>
    <t>70 АБ 192009 от 14.07.08</t>
  </si>
  <si>
    <t>740000</t>
  </si>
  <si>
    <t>Гараж</t>
  </si>
  <si>
    <t>шлакоблочное, 1 этажное</t>
  </si>
  <si>
    <t>01010068</t>
  </si>
  <si>
    <t>Здание гимназии корпус №2</t>
  </si>
  <si>
    <t>1992</t>
  </si>
  <si>
    <t>кад. паспорт от 17.10.13</t>
  </si>
  <si>
    <t>70:11:0100012:511</t>
  </si>
  <si>
    <t>34200</t>
  </si>
  <si>
    <t>70 АВ 392439 от 04.07.13г.</t>
  </si>
  <si>
    <t>Начисленная амортизация (износ), руб.</t>
  </si>
  <si>
    <t>Автомобиль ЗИЛ-131  150л.с</t>
  </si>
  <si>
    <t>70 АВ 130530 от 10.06.2011</t>
  </si>
  <si>
    <t>70 АВ 130531 от 10.06.2011</t>
  </si>
  <si>
    <t>023263</t>
  </si>
  <si>
    <t>2011</t>
  </si>
  <si>
    <t>01000297</t>
  </si>
  <si>
    <t>з/у под школой в с.Толмачево</t>
  </si>
  <si>
    <t>Эндоскопическая стойка</t>
  </si>
  <si>
    <t>138</t>
  </si>
  <si>
    <t>Е154 ХМ</t>
  </si>
  <si>
    <t>Здание ФАПа п.Шпалозавод(старое)</t>
  </si>
  <si>
    <t>З/у под зданием школы им. Образцова</t>
  </si>
  <si>
    <t>70 АВ 392336 от 24.06.13</t>
  </si>
  <si>
    <t>3 полосная акустическая система JBL PRX725 №2</t>
  </si>
  <si>
    <t>3 полосная акустическая система JBL PRX725 №3</t>
  </si>
  <si>
    <t>3 полосная акустическая система JBL PRX725 №4</t>
  </si>
  <si>
    <t>Коммутация (кабель, разъемы, крепеж)</t>
  </si>
  <si>
    <r>
      <t>70 АВ 459019 от 16.08.13</t>
    </r>
    <r>
      <rPr>
        <b/>
        <sz val="10"/>
        <rFont val="Times New Roman"/>
        <family val="1"/>
      </rPr>
      <t xml:space="preserve">               70-АВ 557330 от 02.10.2014 г.</t>
    </r>
  </si>
  <si>
    <t>70 АВ 104360 от 06.05.11</t>
  </si>
  <si>
    <t>70 АВ 104363 от 06.05.11</t>
  </si>
  <si>
    <t>70 АВ 104362 от 06.05.11</t>
  </si>
  <si>
    <t>70 АВ 104361 от 06.05.11</t>
  </si>
  <si>
    <t>реш. Думы № 25 от 18.04.13</t>
  </si>
  <si>
    <t>85000</t>
  </si>
  <si>
    <t>01010062</t>
  </si>
  <si>
    <t>86000</t>
  </si>
  <si>
    <t>01010060</t>
  </si>
  <si>
    <t>41002</t>
  </si>
  <si>
    <t>с.Парабель,ул. Колхозная</t>
  </si>
  <si>
    <t>с.Парабель ул.Советская,3,стр.1</t>
  </si>
  <si>
    <t>Площадь, кв.м.</t>
  </si>
  <si>
    <t>Подъезд к д. Белка</t>
  </si>
  <si>
    <t>Подъезд к д. Усть-Чузик</t>
  </si>
  <si>
    <t>Подъезд к д. Чановка</t>
  </si>
  <si>
    <t xml:space="preserve">Подъезд к д. Старица   Ледовые переправы (200 м)             </t>
  </si>
  <si>
    <t>д. Старица</t>
  </si>
  <si>
    <t>Подъезд к д. Шпалозавод</t>
  </si>
  <si>
    <t>д. Шпалозавод</t>
  </si>
  <si>
    <t>Подъезд к д. Талиновка</t>
  </si>
  <si>
    <t>д. Талиновка</t>
  </si>
  <si>
    <t>д. Алатаево</t>
  </si>
  <si>
    <t>154</t>
  </si>
  <si>
    <t>155</t>
  </si>
  <si>
    <t>158</t>
  </si>
  <si>
    <t>41007</t>
  </si>
  <si>
    <t>Районный Дом культуры (Здание кинотеатра им. Свердлова)</t>
  </si>
  <si>
    <t>з/у под. пом. 29-88</t>
  </si>
  <si>
    <t>1975 г. постройки (1974-РОО)</t>
  </si>
  <si>
    <t>02.08.1977 (1989-РОО)</t>
  </si>
  <si>
    <t>41048</t>
  </si>
  <si>
    <t>21433</t>
  </si>
  <si>
    <t>41049</t>
  </si>
  <si>
    <t>ГАЗ-3102</t>
  </si>
  <si>
    <t>Стар с/п</t>
  </si>
  <si>
    <t>тех.паспорт от 08.07.02г. Копия</t>
  </si>
  <si>
    <t>тех.паспорт от 28.04.05г. Копия</t>
  </si>
  <si>
    <t>Аппарат наркозный Fabius Plus с принадлежностями с монитором пациента с монтажом</t>
  </si>
  <si>
    <t>Электрокардиограф 6-канальный с анализом данных и постановкой диагноза ЭК12Т</t>
  </si>
  <si>
    <t>с. Парабель, ул. Советская, 3</t>
  </si>
  <si>
    <t>Теплотрассы</t>
  </si>
  <si>
    <t>21021</t>
  </si>
  <si>
    <t>21022</t>
  </si>
  <si>
    <t>Наружные сети водоснабжения, канализации, эектроснабжения</t>
  </si>
  <si>
    <t>30.08.2013</t>
  </si>
  <si>
    <t>кад. план от 07.08.08г., землеустроительное дело № 258 от 2008г.</t>
  </si>
  <si>
    <t>Помещения под д/с в п. Шпалозавод</t>
  </si>
  <si>
    <t>59000</t>
  </si>
  <si>
    <t>В 337 кт 70(А 352 АР)</t>
  </si>
  <si>
    <t>508.10 210051</t>
  </si>
  <si>
    <t>УАЗ- 3962</t>
  </si>
  <si>
    <t>В 838 КТ 70 (А 304 ХМ)</t>
  </si>
  <si>
    <r>
      <t>70 АА 008997 от 30.09.05г.,</t>
    </r>
    <r>
      <rPr>
        <b/>
        <sz val="9"/>
        <rFont val="Times New Roman"/>
        <family val="1"/>
      </rPr>
      <t xml:space="preserve"> 70 АВ 337706 от 27.11.12</t>
    </r>
  </si>
  <si>
    <r>
      <t>70 АБ 192082 от 06.08.08</t>
    </r>
    <r>
      <rPr>
        <b/>
        <sz val="9"/>
        <color indexed="8"/>
        <rFont val="Times New Roman"/>
        <family val="1"/>
      </rPr>
      <t xml:space="preserve">  70-АВ 557250 от 17.09.14 г.</t>
    </r>
  </si>
  <si>
    <r>
      <t xml:space="preserve">70 АВ 104512 от 22.02.11,  </t>
    </r>
    <r>
      <rPr>
        <b/>
        <sz val="9"/>
        <rFont val="Times New Roman"/>
        <family val="1"/>
      </rPr>
      <t xml:space="preserve">   013582 от 14.10.2015</t>
    </r>
  </si>
  <si>
    <r>
      <t xml:space="preserve">28.05.1978(2008-ремонт) </t>
    </r>
    <r>
      <rPr>
        <sz val="9"/>
        <color indexed="18"/>
        <rFont val="Times New Roman"/>
        <family val="1"/>
      </rPr>
      <t>2004-в РОО</t>
    </r>
  </si>
  <si>
    <r>
      <t>70 АБ 122340 от 12.11.07</t>
    </r>
    <r>
      <rPr>
        <b/>
        <sz val="9"/>
        <rFont val="Times New Roman"/>
        <family val="1"/>
      </rPr>
      <t xml:space="preserve">     70 АВ 537985 от 29.04.14</t>
    </r>
  </si>
  <si>
    <r>
      <t xml:space="preserve">1065,7        </t>
    </r>
    <r>
      <rPr>
        <sz val="9"/>
        <rFont val="Times New Roman"/>
        <family val="1"/>
      </rPr>
      <t xml:space="preserve">  1039,9</t>
    </r>
  </si>
  <si>
    <r>
      <t>70 АБ 122809 от 07.12.2007</t>
    </r>
    <r>
      <rPr>
        <b/>
        <sz val="9"/>
        <rFont val="Times New Roman"/>
        <family val="1"/>
      </rPr>
      <t xml:space="preserve">  70-АВ 537426 от 22.07.2014 г. </t>
    </r>
  </si>
  <si>
    <r>
      <t xml:space="preserve">70 АБ 083220 от 25.07.07  </t>
    </r>
    <r>
      <rPr>
        <b/>
        <sz val="9"/>
        <rFont val="Times New Roman"/>
        <family val="1"/>
      </rPr>
      <t>70 АВ 459085 от 26.08.13</t>
    </r>
  </si>
  <si>
    <r>
      <t>70 АВ 459487 от 05.11.13</t>
    </r>
    <r>
      <rPr>
        <b/>
        <sz val="9"/>
        <rFont val="Times New Roman"/>
        <family val="1"/>
      </rPr>
      <t xml:space="preserve">               057120 от 05.04.2016г.</t>
    </r>
  </si>
  <si>
    <r>
      <t>70 АА 324722 от 21.12.2004</t>
    </r>
    <r>
      <rPr>
        <b/>
        <sz val="9"/>
        <rFont val="Times New Roman"/>
        <family val="1"/>
      </rPr>
      <t>,70 АВ 337148 от 29.11.12</t>
    </r>
  </si>
  <si>
    <t>УАЗ 31512</t>
  </si>
  <si>
    <t>Здание музея трудовой и боевой славы (бывший Адм.корпус ЦРБ)</t>
  </si>
  <si>
    <t>1969 г.п.</t>
  </si>
  <si>
    <t>Здание мастерских (малый корпус)</t>
  </si>
  <si>
    <t>1972 г.п.</t>
  </si>
  <si>
    <t>з/у под д/с Березка</t>
  </si>
  <si>
    <t>70:11:0101003:0181</t>
  </si>
  <si>
    <t>с.Парабель, ул. Нефтяников, 1а</t>
  </si>
  <si>
    <t>70 АБ 433610 от 16.03.2010</t>
  </si>
  <si>
    <t>кад. план от 25.02.10г.</t>
  </si>
  <si>
    <t>Постановление Главы Парабельского р-на от 18.11.09 № 798</t>
  </si>
  <si>
    <t>030181</t>
  </si>
  <si>
    <t>41030</t>
  </si>
  <si>
    <t>70 АБ 433619 от 22.04.10</t>
  </si>
  <si>
    <t>22008</t>
  </si>
  <si>
    <t>п.Шпалозавод,пер. Больничный,1</t>
  </si>
  <si>
    <t>п.Шпалозавод, ул. Береговая,1, пом. 11-20</t>
  </si>
  <si>
    <t>Здание гаража</t>
  </si>
  <si>
    <t>ходатайство на продажу от 31.01.13</t>
  </si>
  <si>
    <t>кад. план от 14.10.04г.</t>
  </si>
  <si>
    <t>Подъезд к д. Сенькино</t>
  </si>
  <si>
    <t>д. Сенькино</t>
  </si>
  <si>
    <t>1744,00 (м.)</t>
  </si>
  <si>
    <t>Паром ПР-60</t>
  </si>
  <si>
    <t>МТЗ-80.1</t>
  </si>
  <si>
    <t>МТЗ-82.1</t>
  </si>
  <si>
    <t>Т-25 А</t>
  </si>
  <si>
    <t>п.Шпалозавод, ул. Береговая,1, пом. 1-7</t>
  </si>
  <si>
    <t>70 АБ 433026 от 08.04.10</t>
  </si>
  <si>
    <t>Помещение ФАПа п. Заводской</t>
  </si>
  <si>
    <t>деревянное, фундамент ленточный бетонный</t>
  </si>
  <si>
    <t>70 АБ 192020 от 14.07.08</t>
  </si>
  <si>
    <t>70 АА 101156 от 19.10.2006г.</t>
  </si>
  <si>
    <t>70 АБ 192019 от 14.07.08</t>
  </si>
  <si>
    <t>70 АБ 192018 от 14.07.08</t>
  </si>
  <si>
    <t>70 АБ 192016 от 14.07.08</t>
  </si>
  <si>
    <t>2007г.постройки, каркас металл.</t>
  </si>
  <si>
    <t>Автомубс КАВЗ-397653,125 л.с</t>
  </si>
  <si>
    <t>Доска интерактивная с нагл. пособиями</t>
  </si>
  <si>
    <t>Доска интерактивная Hitahi Star Board Fx-DUО  77</t>
  </si>
  <si>
    <t>Постановление Адм.Параб.р-на от 05.06.13 № 432 а</t>
  </si>
  <si>
    <t>Договор пожертвования № 04 от 21.12.2015 г.</t>
  </si>
  <si>
    <t>Здание нежилое (РОСБАНК), картинная галерея</t>
  </si>
  <si>
    <t>Томская область, Парабельский район, с. Парабель, ул. Советская, 24</t>
  </si>
  <si>
    <t>066910 от 18.12.2015 г.</t>
  </si>
  <si>
    <t>с.Парабель,ул. Советская, 3/1, сооружение 4</t>
  </si>
  <si>
    <t>47,5 м</t>
  </si>
  <si>
    <t>92,1 м</t>
  </si>
  <si>
    <t>230м</t>
  </si>
  <si>
    <t>21016</t>
  </si>
  <si>
    <t>№ двигателя</t>
  </si>
  <si>
    <t>заводской № машины(рамы)</t>
  </si>
  <si>
    <t>Прицеп к трактору ОЗТП-9554</t>
  </si>
  <si>
    <t>1774 ТЕ 70</t>
  </si>
  <si>
    <t>Трактор Т-150</t>
  </si>
  <si>
    <t>1796 ТЕ 70</t>
  </si>
  <si>
    <t>Трактор Т-16 М</t>
  </si>
  <si>
    <t>1776 ТЕ 70</t>
  </si>
  <si>
    <t>Экскаватор ДН-112</t>
  </si>
  <si>
    <t>1775 ТЕ 70</t>
  </si>
  <si>
    <t>Адрес объекта</t>
  </si>
  <si>
    <t>Автомобиль УАЗ - 396294</t>
  </si>
  <si>
    <t>Микроавтобус ГАЗ - 322132</t>
  </si>
  <si>
    <t>70 АБ 191567 от 30.10.08</t>
  </si>
  <si>
    <t>з/у под административным зданием</t>
  </si>
  <si>
    <t>70 АБ 191563 от 30.10.2008</t>
  </si>
  <si>
    <t>70 АБ 191514 от 18.10.2008</t>
  </si>
  <si>
    <t>41036</t>
  </si>
  <si>
    <t>Нежилое здание 2-этажное (гараж, общежитие)</t>
  </si>
  <si>
    <t>Кирпичное</t>
  </si>
  <si>
    <t>Парабельский р-н, с.Парабель, ул. Тихая, пер. Сибирский, пер. Тенистый</t>
  </si>
  <si>
    <t>Пост. Главы Парабельского р-на от 30.10.08 № 770</t>
  </si>
  <si>
    <t xml:space="preserve">Картина Портрет дирижера Томского симфонического оркестра </t>
  </si>
  <si>
    <t>Песочный дворик "Белоснежка"</t>
  </si>
  <si>
    <t>11430</t>
  </si>
  <si>
    <t>11431</t>
  </si>
  <si>
    <t>11432</t>
  </si>
  <si>
    <t>11433</t>
  </si>
  <si>
    <t>11434</t>
  </si>
  <si>
    <t>11435</t>
  </si>
  <si>
    <t>11436</t>
  </si>
  <si>
    <t>с.Парабель, ул.Пушкина,10б, кв. 1</t>
  </si>
  <si>
    <t>с.Парабель, ул.Пушкина,10б, кв.2</t>
  </si>
  <si>
    <t>с.Парабель, ул.Пушкина,10б, кв. 3</t>
  </si>
  <si>
    <t>с.Парабель, ул.Пушкина,10б, кв. 4</t>
  </si>
  <si>
    <t>с.Парабель, ул.Пушкина,10б, кв. 5</t>
  </si>
  <si>
    <t>с.Парабель, ул.Пушкина,10б, кв. 6</t>
  </si>
  <si>
    <t>с.Парабель, ул.Пушкина,10б, кв. 7</t>
  </si>
  <si>
    <t>с.Парабель, ул.Пушкина,10б, кв. 8</t>
  </si>
  <si>
    <t>с.Парабель, ул.Пушкина,10б, кв. 9</t>
  </si>
  <si>
    <t>с.Парабель, ул.Пушкина,10б, кв. 11</t>
  </si>
  <si>
    <t>с.Парабель, ул.Пушкина,10б, кв. 12</t>
  </si>
  <si>
    <t>с.Парабель, ул.Пушкина,10б, кв. 13</t>
  </si>
  <si>
    <t>с.Парабель, ул.Пушкина,10б, кв. 15</t>
  </si>
  <si>
    <t>с.Парабель, ул.Пушкина,10б, кв. 17</t>
  </si>
  <si>
    <t>с.Парабель, ул.Пушкина,10б, кв. 18</t>
  </si>
  <si>
    <t>70 АВ 171912 от 08.10.11</t>
  </si>
  <si>
    <t>Снегоход "Буран"   СБ - 64ОА  до   50л.с</t>
  </si>
  <si>
    <t>Снегоход "Буран"  СБ -640 А  34л с</t>
  </si>
  <si>
    <t>Автомобиль-тягач</t>
  </si>
  <si>
    <t>ЗИЛ-131</t>
  </si>
  <si>
    <t>УРАЛ 4320</t>
  </si>
  <si>
    <t>61000</t>
  </si>
  <si>
    <t>Пристройка к хоккейному корту в с.Парабель</t>
  </si>
  <si>
    <t>ленточный бетонный, металл,арка</t>
  </si>
  <si>
    <t xml:space="preserve">кирпичное, одноэтажное </t>
  </si>
  <si>
    <t>Тестомес спиральный HS 30B</t>
  </si>
  <si>
    <t>п.Заводской, пер. Промышленный,6 стр.1</t>
  </si>
  <si>
    <t>УРАЛ-5557 (грузовой-самосвал)</t>
  </si>
  <si>
    <r>
      <t xml:space="preserve">В 376 КТ 70 </t>
    </r>
    <r>
      <rPr>
        <sz val="10"/>
        <rFont val="Times New Roman"/>
        <family val="1"/>
      </rPr>
      <t>(пред. № А 466 НХ)</t>
    </r>
  </si>
  <si>
    <t>020050</t>
  </si>
  <si>
    <t>списан 29.01.14</t>
  </si>
  <si>
    <t>списан 23.01.2014</t>
  </si>
  <si>
    <t>с.Парабель, ул. Газовиков,10 а</t>
  </si>
  <si>
    <t>70 АБ 122679 от 16.11.07</t>
  </si>
  <si>
    <t>01010021</t>
  </si>
  <si>
    <t>ПАЗ 32053</t>
  </si>
  <si>
    <t>АС 562</t>
  </si>
  <si>
    <t>РОО(Стариц.)</t>
  </si>
  <si>
    <t>А 463 ЕТ</t>
  </si>
  <si>
    <t>ГАЗ 3307</t>
  </si>
  <si>
    <t>Трактор ТТ-4</t>
  </si>
  <si>
    <t>Трактор ДТ-75</t>
  </si>
  <si>
    <t>Трактор ЛП-33</t>
  </si>
  <si>
    <t>ГАЗ-71</t>
  </si>
  <si>
    <t>д.Прокоп, ул. Центральная,19, стр.1,пом.1</t>
  </si>
  <si>
    <t>з/у под ведение ЛПХ</t>
  </si>
  <si>
    <t>37214</t>
  </si>
  <si>
    <t>Автомобиль грузовой УАЗ – 374194 (труповоз)</t>
  </si>
  <si>
    <t>О 637 НР 70</t>
  </si>
  <si>
    <t>ГАЗ-2705 (грузовой фургон цельнометаллический 7 мест)</t>
  </si>
  <si>
    <t>В 923 РВ 70</t>
  </si>
  <si>
    <t>405220*63174111</t>
  </si>
  <si>
    <t>КАМАЗ 53213 (специальный)</t>
  </si>
  <si>
    <r>
      <t xml:space="preserve">В 371 КТ 70 </t>
    </r>
    <r>
      <rPr>
        <sz val="10"/>
        <rFont val="Times New Roman"/>
        <family val="1"/>
      </rPr>
      <t xml:space="preserve">(пред. № </t>
    </r>
    <r>
      <rPr>
        <sz val="10"/>
        <color indexed="10"/>
        <rFont val="Times New Roman"/>
        <family val="1"/>
      </rPr>
      <t>ас.</t>
    </r>
    <r>
      <rPr>
        <sz val="10"/>
        <rFont val="Times New Roman"/>
        <family val="1"/>
      </rPr>
      <t xml:space="preserve"> А 315 РК) </t>
    </r>
  </si>
  <si>
    <t>ЗИЛ-433362 (автоцистерна) ас.м.</t>
  </si>
  <si>
    <t>В 372 КТ 70</t>
  </si>
  <si>
    <t>70:11:0100029:172</t>
  </si>
  <si>
    <t>70:11:0100008:83</t>
  </si>
  <si>
    <t>70 АВ 392191 от 29.05.2013</t>
  </si>
  <si>
    <t>21371</t>
  </si>
  <si>
    <t>д. Алатаево, ул. Советская,15, пом.1-5</t>
  </si>
  <si>
    <t>Помещение ФАПа д. Алатаево</t>
  </si>
  <si>
    <t>21014</t>
  </si>
  <si>
    <t>Прицеп легковой</t>
  </si>
  <si>
    <t>Администрация(б.п.милиция)казна</t>
  </si>
  <si>
    <t>Волга Сайбер</t>
  </si>
  <si>
    <t>А 500 НХ</t>
  </si>
  <si>
    <t>ГАЗ 3221</t>
  </si>
  <si>
    <t>О 591 АР</t>
  </si>
  <si>
    <t>021005</t>
  </si>
  <si>
    <t>з/у под жилым домом под снос</t>
  </si>
  <si>
    <t>Здание котельной ДК п.Кирзавод</t>
  </si>
  <si>
    <t>здание гаража при ЦБС</t>
  </si>
  <si>
    <t>136</t>
  </si>
  <si>
    <t>кирпичное, кровля-шифер, фундамент ленточный бетонный,1989 г.постройки,2-этажное</t>
  </si>
  <si>
    <t>МОУ ДОД Детская школа искусств им. Г.Д. Заволокина</t>
  </si>
  <si>
    <t xml:space="preserve">Нежилое здание. Гараж </t>
  </si>
  <si>
    <t>Брусовой</t>
  </si>
  <si>
    <t>п. Талиновка</t>
  </si>
  <si>
    <t>МУП "Талиновский лесозавод"</t>
  </si>
  <si>
    <t>Здание дизельной котельной</t>
  </si>
  <si>
    <t>1195</t>
  </si>
  <si>
    <t>1975</t>
  </si>
  <si>
    <t>41041</t>
  </si>
  <si>
    <t>41042</t>
  </si>
  <si>
    <t>41043</t>
  </si>
  <si>
    <t>41044</t>
  </si>
  <si>
    <t>деревянное одноэтажное здание</t>
  </si>
  <si>
    <t>здание деревянное, кровля металло профиль, по данным рафо пл. 165,2</t>
  </si>
  <si>
    <t>70 АА 082405 от 19.04.02</t>
  </si>
  <si>
    <t xml:space="preserve">МБДОУ «Детский сад Подсолнухи» </t>
  </si>
  <si>
    <t>21465</t>
  </si>
  <si>
    <t>Земельный участок (дом оператора)</t>
  </si>
  <si>
    <t>70:11:0101002:1465</t>
  </si>
  <si>
    <t>12669</t>
  </si>
  <si>
    <t>з/у под ФАПом</t>
  </si>
  <si>
    <t>70:11:0100012:669</t>
  </si>
  <si>
    <t>п. Кирзавод, ул. Центральная, 40 б</t>
  </si>
  <si>
    <t>1989</t>
  </si>
  <si>
    <t>01010024</t>
  </si>
  <si>
    <t>01010036</t>
  </si>
  <si>
    <t>01020012</t>
  </si>
  <si>
    <t>01010026</t>
  </si>
  <si>
    <t>01010035</t>
  </si>
  <si>
    <t>70 АБ 192008 от 14.07.08</t>
  </si>
  <si>
    <t>70 АБ 192007 от 14.07.08</t>
  </si>
  <si>
    <t>70 АБ 433847 от 17.03.2010</t>
  </si>
  <si>
    <t>кад. план от 08.12.09г.</t>
  </si>
  <si>
    <t>70 АБ 433861 от 22.03.10(70 АБ 192081 от 06.08.08)</t>
  </si>
  <si>
    <t>Здание Кирзаводского клуба</t>
  </si>
  <si>
    <t>15.12.1955 (01.01.48)</t>
  </si>
  <si>
    <t>с.Парабель ул. Советская,97</t>
  </si>
  <si>
    <t>70:11:0101002:260</t>
  </si>
  <si>
    <t>Томская область, Парабельский район, с. Парабель, ул. Советская, 33</t>
  </si>
  <si>
    <t>70:11:0101002:260-70/008/2017-1 от 08.02.2017</t>
  </si>
  <si>
    <t>2351</t>
  </si>
  <si>
    <t>Земельный участок (Сооружение канал. насосной станции)</t>
  </si>
  <si>
    <t>70:11:0101003:3811</t>
  </si>
  <si>
    <t>Томская область, Парабельский район, с. Парабель, ул. Нефтяников, 17б</t>
  </si>
  <si>
    <t>70:11:0101003:3811-70/008/2017-1 от 15.02.2017</t>
  </si>
  <si>
    <t>2352</t>
  </si>
  <si>
    <t>Земельный участок (Сооружение КНС)</t>
  </si>
  <si>
    <t>70:11:0101003:3810</t>
  </si>
  <si>
    <t>Томская область, Парабельский район, с. Парабель, ул. Транспортная, 1ж</t>
  </si>
  <si>
    <t>70:11:0101003:3810-70/008/2017-1 от 15.02.2017</t>
  </si>
  <si>
    <t>2353</t>
  </si>
  <si>
    <t>Земельный участок (газовая котельная )</t>
  </si>
  <si>
    <t>70:11:0100013:296</t>
  </si>
  <si>
    <t>Россиская Федерация, Томская область, Парабельский район, с. Парабель, ул. Парковая, 2, строение 1</t>
  </si>
  <si>
    <t>098650 от 22.06.2016</t>
  </si>
  <si>
    <t>2354</t>
  </si>
  <si>
    <t>Земельный участок (Здание гаража  на 8 боксов )</t>
  </si>
  <si>
    <t>70:11:0101003:228</t>
  </si>
  <si>
    <t>Россиская Федерация, Томская область, Парабельский район, с. Парабель, ул. Западная, 10</t>
  </si>
  <si>
    <t>098705 от 05.07.2016</t>
  </si>
  <si>
    <t>Часть здания бани №2 (газовиков)</t>
  </si>
  <si>
    <t>с.Парабель, ул. Газовиков, 10 а (пом.8,9,10,11)</t>
  </si>
  <si>
    <t>расп.№68 от 09.03.10</t>
  </si>
  <si>
    <t>29</t>
  </si>
  <si>
    <t>30</t>
  </si>
  <si>
    <t>31</t>
  </si>
  <si>
    <t>33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</si>
  <si>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</si>
  <si>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</si>
  <si>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</si>
  <si>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</si>
  <si>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</si>
  <si>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</si>
  <si>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</si>
  <si>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</si>
  <si>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</si>
  <si>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</si>
  <si>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</si>
  <si>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</si>
  <si>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</si>
  <si>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</si>
  <si>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</si>
  <si>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</si>
  <si>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</si>
  <si>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</si>
  <si>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</si>
  <si>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</si>
  <si>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</si>
  <si>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</si>
  <si>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</si>
  <si>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</si>
  <si>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</si>
  <si>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</si>
  <si>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</si>
  <si>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</si>
  <si>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</si>
  <si>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</si>
  <si>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</si>
  <si>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</si>
  <si>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</si>
  <si>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</si>
  <si>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здание гаража бывшего крестьянского рынка</t>
  </si>
  <si>
    <t>Здание музыкальной школы с.Парабель</t>
  </si>
  <si>
    <t xml:space="preserve">здание в деревянном исполнении, кровля метал., здание 1-этажное, фундамент ленточный бетонный </t>
  </si>
  <si>
    <t>с.Парабель ул. Береговая,9</t>
  </si>
  <si>
    <t>01.01.1945г.</t>
  </si>
  <si>
    <t>34900</t>
  </si>
  <si>
    <t>32900</t>
  </si>
  <si>
    <t>Здание конторы</t>
  </si>
  <si>
    <t>21009</t>
  </si>
  <si>
    <t>21010</t>
  </si>
  <si>
    <t>21012</t>
  </si>
  <si>
    <t>01003</t>
  </si>
  <si>
    <t>Помещение ФАПа д.Талиновка</t>
  </si>
  <si>
    <t>деревянное, кровля-шифер, фундамент ленточный бетонный, квартира</t>
  </si>
  <si>
    <t>деревянное, кровля-шифер, фундамент ленточный бетонный, квартира в 2-х кварт.</t>
  </si>
  <si>
    <t>с.Новосельцево,ул. Рабочая,10</t>
  </si>
  <si>
    <t>деревянное, кровля-шифер, фундамент ленточный бетонный ,1930г.п.</t>
  </si>
  <si>
    <t>Помещения ФАПа д.Высокий Яр</t>
  </si>
  <si>
    <t>деревянное, кровля-шифер, фундамент ленточный бетонный,одноэтажное,1951г.п.(бывшая школа)</t>
  </si>
  <si>
    <t>Помещение ФАПа д.Чигара</t>
  </si>
  <si>
    <t>д.Чигара,ул. Красноармейская,19,пом. 9,10,11</t>
  </si>
  <si>
    <t>деревянное, кровля-шифер, фундамент ленточный бетонный ,1977 г.п.</t>
  </si>
  <si>
    <t>Помещение ФАПа д.Нестерово</t>
  </si>
  <si>
    <t>д.Нестерово,ул. Трудовая,20, пом.7,8</t>
  </si>
  <si>
    <t>з/у под библиотекой</t>
  </si>
  <si>
    <t>70:11:0101002:951</t>
  </si>
  <si>
    <t>с. Парабель, ул. Советская, 10</t>
  </si>
  <si>
    <t>70 АВ 383426 от 16.04.2013</t>
  </si>
  <si>
    <t>МБУК "Межпос. Биб-ка"</t>
  </si>
  <si>
    <t>Фельдшерско-акушерский пункт</t>
  </si>
  <si>
    <t>70-АВ 673658 от 16.07.2015</t>
  </si>
  <si>
    <t>70:11:0100023:339</t>
  </si>
  <si>
    <t>Постановление Администрации Парабельского района от 23.07.2015г. № 563а</t>
  </si>
  <si>
    <t>согласие на продажу от 25.10.12г</t>
  </si>
  <si>
    <t>с.Парабель, ул. Свердлова, 12 «в»</t>
  </si>
  <si>
    <t>Автомобиль 21713 01-045</t>
  </si>
  <si>
    <t>Подвесной мотор YAMAHA F 25</t>
  </si>
  <si>
    <t>Постановление Адм.Параб.р-на от 03.04.12 №279 а</t>
  </si>
  <si>
    <t>Доска  интерактивная   Star Board  FX -82 W</t>
  </si>
  <si>
    <t>Доска интерактивная  Hitachi StarBoard FX- DUO 77</t>
  </si>
  <si>
    <t>с.Парабель, п.Нельмач, п. Заводской, п. Прокоп, п.Прокоп-п. Заводской, п.Кирзавод</t>
  </si>
  <si>
    <t>70 АА 101252 от 29.09.06</t>
  </si>
  <si>
    <t>Всего:</t>
  </si>
  <si>
    <t>Ледовые переправы</t>
  </si>
  <si>
    <t>200 м.</t>
  </si>
  <si>
    <t>мосты</t>
  </si>
  <si>
    <t xml:space="preserve">60 м. </t>
  </si>
  <si>
    <t>с.Парабель ул. Шишкова,14</t>
  </si>
  <si>
    <t>38000</t>
  </si>
  <si>
    <t>01010009</t>
  </si>
  <si>
    <t>с.Парабель ул. Пушкина,10</t>
  </si>
  <si>
    <t>39000</t>
  </si>
  <si>
    <t>МБУК «Муниципальный музей»</t>
  </si>
  <si>
    <t>Постановление Администрации Парабельского района от 19.02.2016г. № 97а</t>
  </si>
  <si>
    <t>41063</t>
  </si>
  <si>
    <t>70 АА 019530 от 18.04.05</t>
  </si>
  <si>
    <t>св-во в бухгалтерии</t>
  </si>
  <si>
    <t>кирпичное, одноэтажное, фундамент ленточный, кровля-шифер, 1992г.постройки</t>
  </si>
  <si>
    <t>списан 22.10.2013</t>
  </si>
  <si>
    <t>кирпичное, кровля-шифер, фундамент ленточный бетонный ,1982г.п.</t>
  </si>
  <si>
    <t xml:space="preserve">Администрация </t>
  </si>
  <si>
    <t>70 АА 324723 от 21.12.2004</t>
  </si>
  <si>
    <t>70 АБ 192414 от 14.10.08</t>
  </si>
  <si>
    <t>с.Парабель ул. Советская,82(78)</t>
  </si>
  <si>
    <t>70 АБ 191509 от 14.10.08</t>
  </si>
  <si>
    <t>70 АБ 192413 от 14.10.08</t>
  </si>
  <si>
    <t>29400</t>
  </si>
  <si>
    <t>70:11:0101002:3848</t>
  </si>
  <si>
    <t>23848</t>
  </si>
  <si>
    <t>70:11:0100018:78</t>
  </si>
  <si>
    <t>10001878</t>
  </si>
  <si>
    <t>Пост. Администрации Пар. р-на от 28.12.2012 г. № 1078а</t>
  </si>
  <si>
    <t>Пост. Администрации Пар. р-на от 28.12.2012г. № 1078а</t>
  </si>
  <si>
    <t>д. Осипово</t>
  </si>
  <si>
    <t>30805</t>
  </si>
  <si>
    <t>30806</t>
  </si>
  <si>
    <t>30807</t>
  </si>
  <si>
    <t>30808</t>
  </si>
  <si>
    <t>29100</t>
  </si>
  <si>
    <t>28900</t>
  </si>
  <si>
    <t>21017</t>
  </si>
  <si>
    <t>21018</t>
  </si>
  <si>
    <t>21019</t>
  </si>
  <si>
    <t>70 АВ 337712 от 30.11.12</t>
  </si>
  <si>
    <t>70 АВ 337713 от 30.11.12</t>
  </si>
  <si>
    <t>ГАЗ 3102</t>
  </si>
  <si>
    <t>ЕК-18-20 (экскаватор)</t>
  </si>
  <si>
    <t>Беларус-82.1</t>
  </si>
  <si>
    <t>МТЗ-80</t>
  </si>
  <si>
    <t>ДТ-75</t>
  </si>
  <si>
    <t>Т-130 МГ1</t>
  </si>
  <si>
    <t>ЛР-166</t>
  </si>
  <si>
    <t>КАМАЗ 594302</t>
  </si>
  <si>
    <t>KIA GRANBIRD SD 1 GREENFIELD</t>
  </si>
  <si>
    <t>HITACHI ZX-240LC-3</t>
  </si>
  <si>
    <t>ГС-14.02 (автогрейдер)</t>
  </si>
  <si>
    <t>Грейдер прицепной СД-105</t>
  </si>
  <si>
    <t>Автогрейдер ДЗ-98В9.2</t>
  </si>
  <si>
    <t>К-701</t>
  </si>
  <si>
    <t>УРАЛ- 5557</t>
  </si>
  <si>
    <t>от РТП</t>
  </si>
  <si>
    <t>КАМАЗ 5410</t>
  </si>
  <si>
    <t>ОДАЗ 9370 полуприцеп</t>
  </si>
  <si>
    <t>NISSAN MAXIMA 2.0 QX</t>
  </si>
  <si>
    <t>Расп. от 12.01.12 № 01а от РОО</t>
  </si>
  <si>
    <t>деревянное, одноэтажное</t>
  </si>
  <si>
    <t>Бытовые постройки селькупов</t>
  </si>
  <si>
    <t>09.10.2009г.</t>
  </si>
  <si>
    <t>не требуется</t>
  </si>
  <si>
    <t>Пристройка к РДК</t>
  </si>
  <si>
    <t>ходатайство на списание от 21.04.2016 г.</t>
  </si>
  <si>
    <t>23938</t>
  </si>
  <si>
    <t>Земельный участок (здание гаража РОО)</t>
  </si>
  <si>
    <t>70:11:0101002:3938</t>
  </si>
  <si>
    <t>Российская Федерация, Томская область, Парабельский район, с. Парабель, ул. Совесткая, 26, стр. 1</t>
  </si>
  <si>
    <t>057127 от 04.04.2016 г.</t>
  </si>
  <si>
    <t>23966</t>
  </si>
  <si>
    <t>70:11:0101002:3966</t>
  </si>
  <si>
    <t>057126 от 04.04.2016 г.</t>
  </si>
  <si>
    <t>Томская область, Парабельский район, с. Парабель, ул. Советская, д. 26, стр. 1 ( в сауми)</t>
  </si>
  <si>
    <t>066751 от 01.03.2016 г.</t>
  </si>
  <si>
    <t>27126</t>
  </si>
  <si>
    <t>Земельный участок (фельдшерско-акушерский пункт)</t>
  </si>
  <si>
    <t>70:11:0100027:126</t>
  </si>
  <si>
    <t>Томская область, Парабельский район, д. Талиновка, ул. Ветеранов, 10-1</t>
  </si>
  <si>
    <t>066819 от 21.03.2016 г.</t>
  </si>
  <si>
    <t>20136</t>
  </si>
  <si>
    <t>Земельный участок (ФАП)</t>
  </si>
  <si>
    <t>70:11:0100020:136</t>
  </si>
  <si>
    <t>Россиская Федерация, Томская область, Парабельский район, с. Новосельцево, ул. Рабочая, д. 10</t>
  </si>
  <si>
    <t>057414 от 26.04.2016 г.</t>
  </si>
  <si>
    <t>КО-503В</t>
  </si>
  <si>
    <t>Т-150К</t>
  </si>
  <si>
    <t>передано из Заводского с/п</t>
  </si>
  <si>
    <t>ГАЗ 3110</t>
  </si>
  <si>
    <t>списан в 2009г.</t>
  </si>
  <si>
    <t>ГАЗ-3302</t>
  </si>
  <si>
    <t>Здание школьных мастерских</t>
  </si>
  <si>
    <t>Томская область, Парабельский район, с. Парабель, ул. Советская, 84</t>
  </si>
  <si>
    <t>18.06.2015</t>
  </si>
  <si>
    <t>70-АВ 674711 от 21.08.2015г.</t>
  </si>
  <si>
    <t>Постановление Администрации Парабельского района от 04.09.2015г. № 680а</t>
  </si>
  <si>
    <t>70:11:0101003:3621</t>
  </si>
  <si>
    <t>33546</t>
  </si>
  <si>
    <t>з/у (для эксплуатации и обслуживания хоккейного корта</t>
  </si>
  <si>
    <t>70:11:0101003:3546</t>
  </si>
  <si>
    <t>70 АВ 070883 от 22.12.10</t>
  </si>
  <si>
    <t>70 АВ 070886 от 22.12.10</t>
  </si>
  <si>
    <t>Постановление Главы Парабельского р-на от 16.08.06 № 303</t>
  </si>
  <si>
    <t>021528</t>
  </si>
  <si>
    <t>з/у под зданием музея боевой славы</t>
  </si>
  <si>
    <t>с. Парабель, ул. Советская, 1</t>
  </si>
  <si>
    <t>музей боевой славы</t>
  </si>
  <si>
    <t>остаточная стоимость</t>
  </si>
  <si>
    <t>70:11:0101002:1371</t>
  </si>
  <si>
    <t>с. Парабель, ул. Южная, 1</t>
  </si>
  <si>
    <t xml:space="preserve">краеведческий музей </t>
  </si>
  <si>
    <t>70 АБ 433885 от 25.03.2010</t>
  </si>
  <si>
    <t>Портативный ультразвуковой аппарат</t>
  </si>
  <si>
    <t>с.Парабель ул. Советская,82, стр.1</t>
  </si>
  <si>
    <t>списан 20.12.2010</t>
  </si>
  <si>
    <t>кирпичное, обшитое металлическим сайдингом, ленточный бетонный</t>
  </si>
  <si>
    <t>с.Парабель, Советская,56, стр.5</t>
  </si>
  <si>
    <t>с.Парабель, Советская,56, стр.7</t>
  </si>
  <si>
    <t>с.Парабель, Советская,56, стр.6</t>
  </si>
  <si>
    <t>Автомобиль ВАЗ 213100-014-45</t>
  </si>
  <si>
    <t>70 АВ 315877 от 17.08.12</t>
  </si>
  <si>
    <t>Распоряжение Адм.Параб.р-на от 16.01.12 №04 а</t>
  </si>
  <si>
    <t>с.Парабель ул. Советская,14 (по свидетельству 625,20 кв.м.)</t>
  </si>
  <si>
    <r>
      <t xml:space="preserve">70 АБ 083221 от 25.07.07г.  </t>
    </r>
    <r>
      <rPr>
        <b/>
        <sz val="10"/>
        <rFont val="Times New Roman"/>
        <family val="1"/>
      </rPr>
      <t>70 АВ 459441 от 21.10.13</t>
    </r>
  </si>
  <si>
    <t>с.Нарым,ул. Школьная,18</t>
  </si>
  <si>
    <t>70:11:0100016:0483</t>
  </si>
  <si>
    <t>160483</t>
  </si>
  <si>
    <t>з/у под школой в с.Нарым стадион</t>
  </si>
  <si>
    <t>з/у под школой в п. Шпалозавод мастерские</t>
  </si>
  <si>
    <t>70:11:0100032:0469</t>
  </si>
  <si>
    <t>п.Шпалозавод,ул. Береговая,54/2</t>
  </si>
  <si>
    <t>320469</t>
  </si>
  <si>
    <t>з/у под начальной школой</t>
  </si>
  <si>
    <t>д. Н. Чигара, ул. Красноармейская,19</t>
  </si>
  <si>
    <t>РОО (им. Образцова)</t>
  </si>
  <si>
    <t>с.Парабель, пер. Кооперативный, 4а</t>
  </si>
  <si>
    <t>70:11:0101002:1641</t>
  </si>
  <si>
    <t>021641</t>
  </si>
  <si>
    <t>Взлетно-посадочная полоса и рулёжка</t>
  </si>
  <si>
    <t>42002</t>
  </si>
  <si>
    <t>с.Парабель,ул. Колхозная, 26, стр.1</t>
  </si>
  <si>
    <t>ж/б плиты</t>
  </si>
  <si>
    <t>Автомобиль UAZ Patriot</t>
  </si>
  <si>
    <t>Микроавтобус ГАЗ 3221</t>
  </si>
  <si>
    <t>Тестомес Gastromix HS 30B спиральный</t>
  </si>
  <si>
    <t>Автомобиль ГАЗ 2705 86 л.с. (грузовая газель)</t>
  </si>
  <si>
    <t>МКУ Отдел образования</t>
  </si>
  <si>
    <t xml:space="preserve">Автомобиль ГАЗ-330202 грузов. с борт. платф.  </t>
  </si>
  <si>
    <t>Автомобиль УАЗ-31512 90 л.с. (легковая)</t>
  </si>
  <si>
    <t>Копир-принтер-сканер-факс (дуплекс) Xerox Phaser</t>
  </si>
  <si>
    <t xml:space="preserve">Мультимедейный проэктор </t>
  </si>
  <si>
    <t>№ реестро-вый</t>
  </si>
  <si>
    <t>Комьютер сервер (начального уровня)</t>
  </si>
  <si>
    <t>МБОУ ПСОШ им. Н.А. Образцова</t>
  </si>
  <si>
    <t>Котел пищеварочный КПЭМ-100</t>
  </si>
  <si>
    <t>Охлаждаемый стол "Белла-НОТА-2005"</t>
  </si>
  <si>
    <t>Приемно-передающая станиця спутниковой связи</t>
  </si>
  <si>
    <t>Самосвла с горкой</t>
  </si>
  <si>
    <t>Стационарная стоматологическая установка</t>
  </si>
  <si>
    <t>дерево</t>
  </si>
  <si>
    <t>з/у под д/с на ул. Советской,97</t>
  </si>
  <si>
    <t>70:11:0101002:0287</t>
  </si>
  <si>
    <t>с.Парабель, ул. Советская, 97</t>
  </si>
  <si>
    <t>70 АБ 122639 от 12.11.07</t>
  </si>
  <si>
    <t>кад. план от 29.06.2007г.</t>
  </si>
  <si>
    <t>кирпичное 2-х этажное ,кровля шифер, фундамент ленточный бетонный,1986 г.п.</t>
  </si>
  <si>
    <t>тех.паспорт от 29.05.07г.</t>
  </si>
  <si>
    <t>з/у под складским помещением</t>
  </si>
  <si>
    <t>70:11:0101002:0252</t>
  </si>
  <si>
    <t>с.Парабель, ул. Свердлова, 14/3(14,пом.2а)</t>
  </si>
  <si>
    <t>70:11:0101003:2641</t>
  </si>
  <si>
    <t>кад. план от 12.10.2010</t>
  </si>
  <si>
    <t>70 АВ 034722 от 12.11.2010</t>
  </si>
  <si>
    <t>з/у под маслозаводом</t>
  </si>
  <si>
    <t xml:space="preserve">здание 2-х этажное, кирпичное,кровля-шифер, фундамент ленточный бетонный  </t>
  </si>
  <si>
    <t>Расп. Адм ТО№ 327 от 17.06.10,  Пост. Адм.Параб.р-на от 14.03.12 №185 а</t>
  </si>
  <si>
    <t>1020011</t>
  </si>
  <si>
    <t>22000</t>
  </si>
  <si>
    <t>24000</t>
  </si>
  <si>
    <t>Расп.Главы Администрации ТО от 30.11.2005г. № 328-ра (акты приема-передачи от 30.12.05)</t>
  </si>
  <si>
    <t>д. Усть-Чузик</t>
  </si>
  <si>
    <t>Первоначальная стоимость,руб.</t>
  </si>
  <si>
    <t>Сведения о кадастровой стоимости, руб.</t>
  </si>
  <si>
    <t>01200</t>
  </si>
  <si>
    <t>1010017</t>
  </si>
  <si>
    <t>Автомобиль скорой медицинской помощи класса А на базе ГАЗ-3221</t>
  </si>
  <si>
    <t>2011 г.</t>
  </si>
  <si>
    <t>з/у под КУ-12</t>
  </si>
  <si>
    <t>70:11:0100029:0007</t>
  </si>
  <si>
    <t>41045</t>
  </si>
  <si>
    <t>Автобус  ГАЗ -32213  98 л.с   (газель пассажирская)</t>
  </si>
  <si>
    <t>Автомобиль ГАЗ -3221-408  (автобус)  123,8л.с</t>
  </si>
  <si>
    <t>NISSAN PATROL</t>
  </si>
  <si>
    <t>Здание РОО</t>
  </si>
  <si>
    <t>Здание товарного склада</t>
  </si>
  <si>
    <t>25.12.2014</t>
  </si>
  <si>
    <t>Нежилые здания и сооружения</t>
  </si>
  <si>
    <t>ЗИЛ-431412 полив.</t>
  </si>
  <si>
    <t>Наименование имущества</t>
  </si>
  <si>
    <t>УАЗ Патриот</t>
  </si>
  <si>
    <t>УАЗ 39629</t>
  </si>
  <si>
    <t>ЗИЛ -131 (АРС-14)</t>
  </si>
  <si>
    <t>з/у под школой в д. Прокоп</t>
  </si>
  <si>
    <t>70:11:0100023:0022</t>
  </si>
  <si>
    <t>кирпичное здание, 1 этаж, 1974 г.п.</t>
  </si>
  <si>
    <t>тех. паспорт от 11.06.03г.</t>
  </si>
  <si>
    <t>70:11:0102003:0003</t>
  </si>
  <si>
    <t>66000</t>
  </si>
  <si>
    <t>00000000000175</t>
  </si>
  <si>
    <t>Генератор DY 12500LX HUTER</t>
  </si>
  <si>
    <t>Интерактивная доска Interwrite Board 1077 с наглядными пособиями</t>
  </si>
  <si>
    <t>Комплект учебного и учебно-наглядного пособия для кабинета физика</t>
  </si>
  <si>
    <t>Котел водонагревательный, жаротрубный КВр-0,25 КБ в полной комплектации</t>
  </si>
  <si>
    <t>Котел Ка-0,25 ттв (дымосос, труба)</t>
  </si>
  <si>
    <t>Здание овощехранилища</t>
  </si>
  <si>
    <t>акустический комплекс Atlant 3600</t>
  </si>
  <si>
    <t>Интерактивная доска Smart Board660(диагональ64/162,6см.)</t>
  </si>
  <si>
    <t>Доска интерактивная Hitahi Fx-DUО 77</t>
  </si>
  <si>
    <t>Пароконвектомат ПКА6-1/1ПМ</t>
  </si>
  <si>
    <r>
      <t xml:space="preserve">В 347 КТ 70 </t>
    </r>
    <r>
      <rPr>
        <sz val="10"/>
        <rFont val="Times New Roman"/>
        <family val="1"/>
      </rPr>
      <t>(пред.№ А 165 НЕ 70)</t>
    </r>
  </si>
  <si>
    <t>V 0626696</t>
  </si>
  <si>
    <t>деревянный, 1934 г.п. Деревянное двухэтажное здание</t>
  </si>
  <si>
    <t>Постановление Адм.Параб.р-на от 08.05.13 № 343 а</t>
  </si>
  <si>
    <t>023323</t>
  </si>
  <si>
    <t>з/у под гаражом редакции</t>
  </si>
  <si>
    <t>70:11:0101002:3323</t>
  </si>
  <si>
    <t>с. Парабель, ул. Свердлова, 2, бокс, № 1</t>
  </si>
  <si>
    <t>аренда редакция</t>
  </si>
  <si>
    <t>списан  18.11.2013</t>
  </si>
  <si>
    <t>?</t>
  </si>
  <si>
    <t>Комната д/водителей</t>
  </si>
  <si>
    <t>с. Парабель ,ул. Советская 3, стр. 11,пом.1</t>
  </si>
  <si>
    <t>0001010010</t>
  </si>
  <si>
    <t>05001</t>
  </si>
  <si>
    <t>у 70:11:1(1):339-1</t>
  </si>
  <si>
    <t>113391</t>
  </si>
  <si>
    <t>с.Парабель, ул. 30 лет Победы, 49</t>
  </si>
  <si>
    <t>70 АА 026337 от 10.05.01</t>
  </si>
  <si>
    <t>деревянное, кровля-шифер, фундамент ленточный бетонный,1954 г.постройки</t>
  </si>
  <si>
    <t>п. Шпалозавод, ул.Береговая, 54</t>
  </si>
  <si>
    <t>1954 г.п.</t>
  </si>
  <si>
    <t>42000</t>
  </si>
  <si>
    <t>д. Толмачево ул. Молодежная,1а</t>
  </si>
  <si>
    <t>з/у для обслуживания бани</t>
  </si>
  <si>
    <t>1972</t>
  </si>
  <si>
    <t>1973</t>
  </si>
  <si>
    <t>70:11:0101002:1600</t>
  </si>
  <si>
    <t>кад.план от 25.12.2001</t>
  </si>
  <si>
    <t>Пост. Главы Парабельского района от 06.12.2004 № 488</t>
  </si>
  <si>
    <t>с.Парабель ул. Советская, 82, стр. 4</t>
  </si>
  <si>
    <t>013838 от 07.12.2015</t>
  </si>
  <si>
    <t xml:space="preserve">кирпичный,  кровля - шифер, фундамент ленточный, бетонный  три бокса </t>
  </si>
  <si>
    <t>23159</t>
  </si>
  <si>
    <t>Сооружение, сети канализации</t>
  </si>
  <si>
    <t>Сооружение, сети теплотрассы</t>
  </si>
  <si>
    <t>Сооружение, сети водопровода</t>
  </si>
  <si>
    <t>Сооружение, сети электрические</t>
  </si>
  <si>
    <t>с.Парабель,ул. Советская, 3/1, сооружение 1</t>
  </si>
  <si>
    <t>494560 6 3488348</t>
  </si>
  <si>
    <t>УАЗ-31514</t>
  </si>
  <si>
    <t>02941</t>
  </si>
  <si>
    <t>МКДОУ детский сад общеразвивающего вида № 7</t>
  </si>
  <si>
    <t>Плита эл. 6-ти комфор. ЭП-6 ЖШ</t>
  </si>
  <si>
    <t>1971г.</t>
  </si>
  <si>
    <t>70 АВ 070881 от 22.12.10</t>
  </si>
  <si>
    <t>70 АВ 070882 от 22.12.10</t>
  </si>
  <si>
    <t>70 АВ 070884 от 22.12.10</t>
  </si>
  <si>
    <t>70 АВ 070885 от 22.12.10</t>
  </si>
  <si>
    <t>Новиково-Гарь</t>
  </si>
  <si>
    <t>Специализированный комплект спортивного инвентаря в комплектации № 1</t>
  </si>
  <si>
    <t>Специализированный комплект спортивного инвентаря в комплектации № 2</t>
  </si>
  <si>
    <t>143</t>
  </si>
  <si>
    <t>144</t>
  </si>
  <si>
    <t>70:11:0101002:941 (у 70:11:1(1):309)</t>
  </si>
  <si>
    <t>70 АВ 459270 от 23.09.13</t>
  </si>
  <si>
    <t>АТП(от Райфо)</t>
  </si>
  <si>
    <t>Toyota Camry</t>
  </si>
  <si>
    <t>о 777 ск</t>
  </si>
  <si>
    <t>Администр</t>
  </si>
  <si>
    <t>Здание автогаража (автовокзала)</t>
  </si>
  <si>
    <t>в аренде у ООО Востоктранснаба</t>
  </si>
  <si>
    <t>11405</t>
  </si>
  <si>
    <t>11406</t>
  </si>
  <si>
    <t>11407</t>
  </si>
  <si>
    <t>11408</t>
  </si>
  <si>
    <t>70 АВ 070880 от 22.12.10</t>
  </si>
  <si>
    <t>KIA GRANBIRD SUPER PREMIUM GREENRELD</t>
  </si>
  <si>
    <t>с. Парабель, Советская улица, 20а, кв.2</t>
  </si>
  <si>
    <t>11402</t>
  </si>
  <si>
    <t>11403</t>
  </si>
  <si>
    <t>11404</t>
  </si>
  <si>
    <t xml:space="preserve">Здание склада з/частей </t>
  </si>
  <si>
    <t>с.Парабель ул. Советская,14-1</t>
  </si>
  <si>
    <t xml:space="preserve">Здание спорткомплекс гимназии </t>
  </si>
  <si>
    <t xml:space="preserve">Здание гаража 2(за универмагом)
 </t>
  </si>
  <si>
    <t>Помещения ФАПа п.Шпалозавод(новое)</t>
  </si>
  <si>
    <t>М01301627</t>
  </si>
  <si>
    <t>Аппарат ИВЛ «Авента» с увлажнителем и компрессором</t>
  </si>
  <si>
    <t>Аппарат искусственной вентиляции легких Neumovent надлежностями, производства TECME S.A., Аргентина</t>
  </si>
  <si>
    <t>Информатционный киосок сенсорный СТ-1-3</t>
  </si>
  <si>
    <t>Пост. Расп.Параб.р-на от 18.01.11 № 08а</t>
  </si>
  <si>
    <t>кирпичное, кровля-шифер, фундамент ленточный бетонный, в 2-х этажном здании,1965 г.постройки</t>
  </si>
  <si>
    <t>70 АВ 231249 от 19.03.12, 70 АВ 231248 от 19.03.12</t>
  </si>
  <si>
    <t>кирпичное, нежилое одноэтажное здание, часть здания 2-х этажное, 1988 г.п.</t>
  </si>
  <si>
    <t>1988г.п.</t>
  </si>
  <si>
    <t>М 448 АА</t>
  </si>
  <si>
    <t>ПАЗ 32053-50</t>
  </si>
  <si>
    <t>о 512 НР</t>
  </si>
  <si>
    <t>ПАЗ 3205 R</t>
  </si>
  <si>
    <t>А 343 НЕ</t>
  </si>
  <si>
    <t>70-АВ 383325 от 27.03.2013</t>
  </si>
  <si>
    <t>1</t>
  </si>
  <si>
    <t>73</t>
  </si>
  <si>
    <t>з/у под д/с на ул. Гагарина</t>
  </si>
  <si>
    <t>70:11:0101003:0175</t>
  </si>
  <si>
    <t>с.Парабель, ул. Гагарина, 5</t>
  </si>
  <si>
    <t>кад. план от 06.06.2007г.</t>
  </si>
  <si>
    <t xml:space="preserve">п.Заводской, пер. Промышленный,6 </t>
  </si>
  <si>
    <t>1977 г.п.</t>
  </si>
  <si>
    <t>1992 г.п.</t>
  </si>
  <si>
    <t>Здание школы (ООШ)</t>
  </si>
  <si>
    <t>1953 г.п.</t>
  </si>
  <si>
    <t>с.Нельмач,пер. Школьный,4</t>
  </si>
  <si>
    <t>80000</t>
  </si>
  <si>
    <t>Жилой дом</t>
  </si>
  <si>
    <t>с.Парабель, ул. Береговая, 9 а</t>
  </si>
  <si>
    <t>52001</t>
  </si>
  <si>
    <t>70:11:0101002:1558</t>
  </si>
  <si>
    <t>Помещение ФАПа д.Новиково</t>
  </si>
  <si>
    <t>031533</t>
  </si>
  <si>
    <t>з/у под станцией обезжелезивания</t>
  </si>
  <si>
    <t>70:11:0101003:1533</t>
  </si>
  <si>
    <t>с.Парабель, ул. Нефтяников, 5в</t>
  </si>
  <si>
    <t>70 АВ 337104 от 22.11.12</t>
  </si>
  <si>
    <t>02208</t>
  </si>
  <si>
    <t>70:11:0101002:208-у</t>
  </si>
  <si>
    <t>70 АВ 337102 от 22.11.12</t>
  </si>
  <si>
    <t>МУП ПЭК</t>
  </si>
  <si>
    <t>д.Новиково,ул. Совхозная,3-1, пом.1-3</t>
  </si>
  <si>
    <t>д.Тарск,ул. Школьная,4-3,пом.1-6</t>
  </si>
  <si>
    <t>030182</t>
  </si>
  <si>
    <t>1010028</t>
  </si>
  <si>
    <t>14000</t>
  </si>
  <si>
    <t>1010021</t>
  </si>
  <si>
    <t>15000</t>
  </si>
  <si>
    <t>70-АВ 639588 от 25.02.2015г.</t>
  </si>
  <si>
    <t>70-АВ 639521 от 13.02.2015г.</t>
  </si>
  <si>
    <t xml:space="preserve">деревянное, кровля-шифер, фундамент ленточный бетонный,1987 г.постройки  </t>
  </si>
  <si>
    <t>65000</t>
  </si>
  <si>
    <t>70 АВ 459026 от 17.08.13</t>
  </si>
  <si>
    <t>с. Парабель ул. Гагарина,5 (313,5кв.м. старая пл.)</t>
  </si>
  <si>
    <t xml:space="preserve">МБОУ Парабельская СОШ им. Н.А.Образцова </t>
  </si>
  <si>
    <t>Балансовая стоимость, руб.</t>
  </si>
  <si>
    <t>++</t>
  </si>
  <si>
    <t>кирпичное, кровля-шифер, фундамент ленточный бетонный</t>
  </si>
  <si>
    <t xml:space="preserve"> деревянное, кровля-шифер, фундамент ленточный бетонный </t>
  </si>
  <si>
    <t xml:space="preserve">деревянное, кровля-шифер, фундамент ленточный бетонный </t>
  </si>
  <si>
    <t>здание одноэтажное стены шлакоблочные, перекрытия деревянные</t>
  </si>
  <si>
    <t>ЮМЗ-6 АКЛ</t>
  </si>
  <si>
    <t>ДТ-75 ДЕС4</t>
  </si>
  <si>
    <t>КАМАЗ 5511</t>
  </si>
  <si>
    <t>Казна(Приобское)</t>
  </si>
  <si>
    <t>кад. план от 18.05.2010</t>
  </si>
  <si>
    <t>Здание административное Парабельской промплощадки Томского ЛПУМГ</t>
  </si>
  <si>
    <t>Здание - производственный склад № 1 Парабельской промплощадки Томского ЛПУ МГ</t>
  </si>
  <si>
    <t>Картигна "Зимний день"</t>
  </si>
  <si>
    <t xml:space="preserve">здание в деревянном исполнении, кровля шифер , здание 2-х этажное, фундамент ленточный бетонный </t>
  </si>
  <si>
    <t>0678659</t>
  </si>
  <si>
    <t>ЗИЛ-А 431412</t>
  </si>
  <si>
    <t>МБУК "РДК"</t>
  </si>
  <si>
    <t>Интерактивный аппаратно-программный комплекс</t>
  </si>
  <si>
    <t>Постановление Адм.Параб.р-на от 05.06.13 № 431 а</t>
  </si>
  <si>
    <t>МБОУ Нарымская СОШ</t>
  </si>
  <si>
    <t>Станок токарный по металлу</t>
  </si>
  <si>
    <t>кирп, 1комнатная</t>
  </si>
  <si>
    <t>з/у под школой в п. Заводской</t>
  </si>
  <si>
    <t>Комплект учебного и учебно- наглядного оборудования для кабинетов химии</t>
  </si>
  <si>
    <t>Документы основания для внесения имущества в реестр</t>
  </si>
  <si>
    <t>70 АБ 385071 от 11.12.09</t>
  </si>
  <si>
    <t>Катер КС</t>
  </si>
  <si>
    <t>УАЗ 3962</t>
  </si>
  <si>
    <t>145</t>
  </si>
  <si>
    <t>146</t>
  </si>
  <si>
    <t>147</t>
  </si>
  <si>
    <t>148</t>
  </si>
  <si>
    <t>149</t>
  </si>
  <si>
    <t>Здание склада</t>
  </si>
  <si>
    <t>безвоз.пользование у АНО</t>
  </si>
  <si>
    <t>кирпичное, кровля-шифер, фундамент ленточный бетонный,2-х этажное здание, 2003г.постройки</t>
  </si>
  <si>
    <t>70000</t>
  </si>
  <si>
    <t xml:space="preserve">с. Нарым, ул. Школьная,16 </t>
  </si>
  <si>
    <t>деревянное, кровля-шифер, фундамент ленточный бетонный,2-х этажное, 1995г.постройки</t>
  </si>
  <si>
    <t>п. Заводской ул. Мира, 3</t>
  </si>
  <si>
    <t>1995 г.постройки</t>
  </si>
  <si>
    <t>40000</t>
  </si>
  <si>
    <t>МБУК "МБ"</t>
  </si>
  <si>
    <t>Деревянное, одноэтажное</t>
  </si>
  <si>
    <t>Пристройка к краеведческому музею  (в здании музея)</t>
  </si>
  <si>
    <t>37203</t>
  </si>
  <si>
    <t>70 АБ 192079 от 06.08.08</t>
  </si>
  <si>
    <t>70 АБ 192077 от 06.08.08</t>
  </si>
  <si>
    <t>70 АБ 192083 от 06.08.08</t>
  </si>
  <si>
    <t>70 АБ 192137 от 01.08.08</t>
  </si>
  <si>
    <t>деревянное, кровля-шифер, фундамент ленточный бетонный,2004</t>
  </si>
  <si>
    <t xml:space="preserve">Здание средней школы </t>
  </si>
  <si>
    <t>с.Старица, ул. Советская,56</t>
  </si>
  <si>
    <t>Пост. Адм.Параб.р-на от 07.06.13 №446 а</t>
  </si>
  <si>
    <t>Монитор приковатный модели PVM</t>
  </si>
  <si>
    <t>Постановление Адм.Параб.р-на от 07.06.13 № 446а</t>
  </si>
  <si>
    <t>Котел отопительный ОКВУ-100 дрова/уголь</t>
  </si>
  <si>
    <t>МКОУ Нельмачевская ) ООШ</t>
  </si>
  <si>
    <t>МБОУ ДОД ДЮСШ</t>
  </si>
  <si>
    <t>Теплосчетчик и установка ТСТМКДУ-50 мм.</t>
  </si>
  <si>
    <t>Автобус ПАЗ 320538-70 130 л.с.</t>
  </si>
  <si>
    <t>Автобус ПАЗ 320538-70 124 л.с.</t>
  </si>
  <si>
    <t>508.10 40267477</t>
  </si>
  <si>
    <t>43336 4 347773</t>
  </si>
  <si>
    <t>КО -713-01 (ЗИЛ-ПОЛИВ.)(поливомоечная )</t>
  </si>
  <si>
    <t>29200</t>
  </si>
  <si>
    <t>Наименование объекта</t>
  </si>
  <si>
    <t>Реестровый номер</t>
  </si>
  <si>
    <t>Инв. № объекта по балансодержателю</t>
  </si>
  <si>
    <t>Дата выпуска/ввода в эксплуатацию</t>
  </si>
  <si>
    <t>Здание административное</t>
  </si>
  <si>
    <t>Особо ценное движимое имущество</t>
  </si>
  <si>
    <t>Движимое имущество, стоимсотью свыше 50 тыс.рублей</t>
  </si>
  <si>
    <t>№ п/п</t>
  </si>
  <si>
    <t xml:space="preserve">Кадастровый номер (характеристика объекта) </t>
  </si>
  <si>
    <t>Протяженность, км</t>
  </si>
  <si>
    <t>Даты возникновения и прекращения права муниципальной собственности</t>
  </si>
  <si>
    <t>Томская область, Парабельский район,  с. Парабель, ул. Газовиков, 24, стр. 1</t>
  </si>
  <si>
    <t>Томская область, Парабельский район, с. Парабель,ул. Газовиков, 24, стр. 2</t>
  </si>
  <si>
    <t>с.Парабель, ул. Советская, 84, стр.1</t>
  </si>
  <si>
    <t>Парабельский р-н, п. Кирзавод</t>
  </si>
  <si>
    <t>кад.план от 30.06.08г.</t>
  </si>
  <si>
    <t>Казна</t>
  </si>
  <si>
    <t>ГАЗ-53 А</t>
  </si>
  <si>
    <t>1981</t>
  </si>
  <si>
    <t>М 792 ТТ</t>
  </si>
  <si>
    <t>60000</t>
  </si>
  <si>
    <t>Пристройка к зданию гимназии корпус №1</t>
  </si>
  <si>
    <t>Администрация (Гайдарова)</t>
  </si>
  <si>
    <t>списан 2014г.</t>
  </si>
  <si>
    <t>41051</t>
  </si>
  <si>
    <t>Томская область, Парабельский район, д. Прокоп, ул. Центральная, 20</t>
  </si>
  <si>
    <t>Автомобиль УАЗ - 39623</t>
  </si>
  <si>
    <t>Автомобиль УАЗ - 31514</t>
  </si>
  <si>
    <t xml:space="preserve">Характеристика объекта </t>
  </si>
  <si>
    <t>70:11:0101002:0289</t>
  </si>
  <si>
    <t>з/у под спортивным комплексом</t>
  </si>
  <si>
    <t>020289</t>
  </si>
  <si>
    <t>с.Парабель, ул. Некрасова, 1а</t>
  </si>
  <si>
    <t>01300</t>
  </si>
  <si>
    <t>1010022</t>
  </si>
  <si>
    <t>13000</t>
  </si>
  <si>
    <t>с.Парабель,ул. Советская, 3/1, сооружение 2</t>
  </si>
  <si>
    <t>с.Парабель,ул. Советская, 3/1, сооружение 3</t>
  </si>
  <si>
    <t>70 АБ 433018 от 06.04.10</t>
  </si>
  <si>
    <t>Помещения ФАПа д.Луговское</t>
  </si>
  <si>
    <t>70-АВ 673203 от 06.05.2015</t>
  </si>
  <si>
    <t>70-АВ 673204 от 06.05.2015</t>
  </si>
  <si>
    <t>70-АВ 673205 от 06.05.2015</t>
  </si>
  <si>
    <t>70-АВ 673206 от 06.05.2015</t>
  </si>
  <si>
    <t>70-АВ 673207 от 06.05.2015</t>
  </si>
  <si>
    <t>кирпич</t>
  </si>
  <si>
    <t>70:11:0101002:1919</t>
  </si>
  <si>
    <t>70 АВ 337483 от 18.12.12</t>
  </si>
  <si>
    <t>021030</t>
  </si>
  <si>
    <t>З/У под АТП</t>
  </si>
  <si>
    <t>70:11:0101002:1030</t>
  </si>
  <si>
    <t>с. Парабель, ул. Советская, 58</t>
  </si>
  <si>
    <t>РОО (Ямангарина А.А.)</t>
  </si>
  <si>
    <t>РОО (Козлова А.Ю.)</t>
  </si>
  <si>
    <t>РОО (Качакова О.А.)</t>
  </si>
  <si>
    <t>41065</t>
  </si>
  <si>
    <t>Телевизор 42" LCD Philips 42PFL3606/60</t>
  </si>
  <si>
    <t>с.Нарым, ул. Московская,12, стр.1</t>
  </si>
  <si>
    <t>тех.паспорт от 20.02.08</t>
  </si>
  <si>
    <t>Здание мастерских</t>
  </si>
  <si>
    <t xml:space="preserve">шлакобетонное </t>
  </si>
  <si>
    <t>Здание склада аптеки</t>
  </si>
  <si>
    <t>с.Парабель,ул. Техническая,4</t>
  </si>
  <si>
    <t>41001</t>
  </si>
  <si>
    <t>Здание монтажного участка</t>
  </si>
  <si>
    <t>Здание на 2 бокса</t>
  </si>
  <si>
    <t>Подъезд к п. Нельмач       Мост (25 м)</t>
  </si>
  <si>
    <t>п. Нельмач</t>
  </si>
  <si>
    <t>Договор соц.найма</t>
  </si>
  <si>
    <t>Договор соц.найма б/н от 24.05.11</t>
  </si>
  <si>
    <t>Договор соц.найма б/н от 03.05.11г.</t>
  </si>
  <si>
    <t>Договор соц.найма № 2 от 23.05.11</t>
  </si>
  <si>
    <t>Балок для хозотдела</t>
  </si>
  <si>
    <t>деревянный</t>
  </si>
  <si>
    <t>1010029</t>
  </si>
  <si>
    <t>новый</t>
  </si>
  <si>
    <t>Здание гаража №3</t>
  </si>
  <si>
    <t>Основание для выбытия из реестра</t>
  </si>
  <si>
    <t>41064</t>
  </si>
  <si>
    <t>Томская область, Парабельский район, с.Новосельцево, ул. Шишкова, 16а</t>
  </si>
  <si>
    <t>з/у под гаражом Парабельбытсервис</t>
  </si>
  <si>
    <t>70:11:0101002:1645</t>
  </si>
  <si>
    <t>021645</t>
  </si>
  <si>
    <t>с.Парабель, ул. Шишкова, 10 б</t>
  </si>
  <si>
    <t>70 АВ 022452 от 13.07.10</t>
  </si>
  <si>
    <t>з/у под старым зданием л/б</t>
  </si>
  <si>
    <t>70:11:0101003:0182</t>
  </si>
  <si>
    <t>с.Парабель, ул. 30 лет Победы, 102а</t>
  </si>
  <si>
    <t>70 АВ 034978 от 09.12.10</t>
  </si>
  <si>
    <t>списан</t>
  </si>
  <si>
    <r>
      <t xml:space="preserve">В 311 КТ 70 </t>
    </r>
    <r>
      <rPr>
        <strike/>
        <sz val="10"/>
        <rFont val="Times New Roman"/>
        <family val="1"/>
      </rPr>
      <t>(пред.№ А 300 РК 70)</t>
    </r>
  </si>
  <si>
    <t>50001</t>
  </si>
  <si>
    <t>Нежилое здание (здание конторы лесхоза)</t>
  </si>
  <si>
    <t>Томская область, Парабельский район, п. Кирзавод, ул. Центральная, д. 63</t>
  </si>
  <si>
    <t>70-АВ 673219 от 07.05.2015</t>
  </si>
  <si>
    <t>3212000109000001</t>
  </si>
  <si>
    <t>Микшерный пульт "Spirit Soundcraft"</t>
  </si>
  <si>
    <t xml:space="preserve">Колоника MACKIE SR 1530 53949 </t>
  </si>
  <si>
    <t>Колоника MACKIE SWA 1501 64560</t>
  </si>
  <si>
    <t>Колоника JBL ТВ-225</t>
  </si>
  <si>
    <t>Одежда для сцены</t>
  </si>
  <si>
    <t>Цифровой баян Roland FR-3xb V-Accordion порт USB</t>
  </si>
  <si>
    <t>Пульт микшерский Allen Heath ZED436</t>
  </si>
  <si>
    <t>2 полосная акустическая система JBL PRX725 №2</t>
  </si>
  <si>
    <t>2 полосная акустическая система JBL PRX725 №1</t>
  </si>
  <si>
    <t>2 полосная акустическая система JBL PRX725 №3</t>
  </si>
  <si>
    <t>2 полосная акустическая система JBL PRX725 №4</t>
  </si>
  <si>
    <t>3 полосная акустическая система JBL PRX725 №1</t>
  </si>
  <si>
    <t xml:space="preserve">кирпичное, 2-х этажное, кровля-шифер, фундамент ленточный бетонный </t>
  </si>
  <si>
    <t>деревянное, кровля шифер, фундамент ленточный бетонный</t>
  </si>
  <si>
    <t>2</t>
  </si>
  <si>
    <t>3</t>
  </si>
  <si>
    <t>4</t>
  </si>
  <si>
    <t>5</t>
  </si>
  <si>
    <t>6</t>
  </si>
  <si>
    <t>без.польз.</t>
  </si>
  <si>
    <t>УАЗ-2206 (грузопассажирский)</t>
  </si>
  <si>
    <t>УМЗ-4178 № Х0105725</t>
  </si>
  <si>
    <t>Х0002509</t>
  </si>
  <si>
    <t>Пароконвектомат ПКА6-1/1 ПМ</t>
  </si>
  <si>
    <t>41046</t>
  </si>
  <si>
    <t>41047</t>
  </si>
  <si>
    <t>с. Парабель, ул. Советская , 36</t>
  </si>
  <si>
    <t xml:space="preserve">Комплексная спортивная площадка </t>
  </si>
  <si>
    <t>деревянное, кровля-шифер, фундамент ленточный бетонный, 1971 г.п. 52,6 кв.м. по тех. паспарту</t>
  </si>
  <si>
    <t>д.Луговское,ул. Молодёжная,12, пом.1,2</t>
  </si>
  <si>
    <t>Кодек (терминальное устройство) для видеоконференцсвязи Cisco SX10 HD</t>
  </si>
  <si>
    <t>1000023</t>
  </si>
  <si>
    <t>08000</t>
  </si>
  <si>
    <t>1010012</t>
  </si>
  <si>
    <t>01100</t>
  </si>
  <si>
    <t>1010015</t>
  </si>
  <si>
    <t>с.Парабель ул. Советская,26, пом.29-88</t>
  </si>
  <si>
    <t>70:11:0100010:0019</t>
  </si>
  <si>
    <t>п. Заводской, ул. Мира,3</t>
  </si>
  <si>
    <t>з/у под гаражом ЦРБ</t>
  </si>
  <si>
    <t>021654</t>
  </si>
  <si>
    <t>с. Парабель, ул. Свердлова, 2, бокс, № 2</t>
  </si>
  <si>
    <t>БП ЦРБ</t>
  </si>
  <si>
    <t>70:11:0101002:1654 (у 70:11:1(1):308)</t>
  </si>
  <si>
    <t>с.Новосельцево ул. Шишкова,16</t>
  </si>
  <si>
    <t>с.Парабель, ул. Советская,3, стр.16</t>
  </si>
  <si>
    <t>с.Парабель, ул. Советская,1 (Советская,3, стр.4)</t>
  </si>
  <si>
    <t>09000</t>
  </si>
  <si>
    <t>дерево, 3комнатная</t>
  </si>
  <si>
    <t>дерево,1комнатная</t>
  </si>
  <si>
    <t>1980</t>
  </si>
  <si>
    <t>Помещения архива</t>
  </si>
  <si>
    <t>41033</t>
  </si>
  <si>
    <t>с.Парабель, ул.Техническая, 1б, пом.2001-2013</t>
  </si>
  <si>
    <t>70:11:0101002:3263</t>
  </si>
  <si>
    <t>с. Парабель, ул. Свердлова, 7</t>
  </si>
  <si>
    <t>70 АВ 337485 от 19.12.2012</t>
  </si>
  <si>
    <t>З/У под редакции</t>
  </si>
  <si>
    <t>казна (в аренде у АНО)</t>
  </si>
  <si>
    <t xml:space="preserve">Нежилое здание </t>
  </si>
  <si>
    <t>70 АВ 337744 от 30.10.12</t>
  </si>
  <si>
    <t>70 АВ 337743 от 30.10.12</t>
  </si>
  <si>
    <t>70 АВ 337745 от 30.10.12</t>
  </si>
  <si>
    <t>41005</t>
  </si>
  <si>
    <t>Постановление Главы Парабельского р-на от 12.03.09 № 184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</si>
  <si>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</si>
  <si>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</si>
  <si>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</si>
  <si>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</si>
  <si>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</si>
  <si>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</si>
  <si>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</si>
  <si>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</si>
  <si>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</si>
  <si>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</si>
  <si>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</si>
  <si>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</si>
  <si>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</si>
  <si>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</si>
  <si>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</si>
  <si>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</si>
  <si>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</si>
  <si>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</si>
  <si>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</si>
  <si>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</si>
  <si>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</si>
  <si>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</si>
  <si>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</si>
  <si>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104</t>
  </si>
  <si>
    <t>106</t>
  </si>
  <si>
    <t>107</t>
  </si>
  <si>
    <t>109</t>
  </si>
  <si>
    <t>111</t>
  </si>
  <si>
    <t>112</t>
  </si>
  <si>
    <t>0957</t>
  </si>
  <si>
    <t>з/у под ВЛ-10 кВ</t>
  </si>
  <si>
    <t>70:11:0100009:57</t>
  </si>
  <si>
    <t>д. Голещихино, ВЛ-10 кВ отпайка от ТП-ПР10-20/29</t>
  </si>
  <si>
    <t>70-АВ 639815 от 30.03.2015</t>
  </si>
  <si>
    <t>70 АВ 130859 от 10.09.11</t>
  </si>
  <si>
    <t>Монитор LCD 20" HP S2031a p/n WR735AA</t>
  </si>
  <si>
    <t>Адрес обьекта</t>
  </si>
  <si>
    <t>40200</t>
  </si>
  <si>
    <t>70 АВ 459339 от 28.09.2013</t>
  </si>
  <si>
    <t>70 АВ 459340 от 28.09.2013</t>
  </si>
  <si>
    <t>70:11:0101002:1003</t>
  </si>
  <si>
    <t xml:space="preserve">с.Парабель,ул. Советская, 36 </t>
  </si>
  <si>
    <t>70 АБ 191828 от 04.03.09</t>
  </si>
  <si>
    <t>кад.план от 23.01.09г.</t>
  </si>
  <si>
    <t>Набор мебели для торгового зала</t>
  </si>
  <si>
    <t>04.2008 г.</t>
  </si>
  <si>
    <t>Квартира для молодых специалистов</t>
  </si>
  <si>
    <t>здание кирпичное, кровля-шифер, фундамент ленточный бетонный</t>
  </si>
  <si>
    <t>тех.паспорт от 07.09.04г.копия</t>
  </si>
  <si>
    <t>тех.паспорт от 03.04.03г., от 27.08.04</t>
  </si>
  <si>
    <t>10700</t>
  </si>
  <si>
    <t>с.Парабель, ул.Шишкова,10 б</t>
  </si>
  <si>
    <t>З/у под лыжной базой</t>
  </si>
  <si>
    <t>70:11:0101003:1211</t>
  </si>
  <si>
    <t>70 АБ 350240 от 05.08.09</t>
  </si>
  <si>
    <t>Постановление Главы Парабельского р-на от 03.04.08 № 206</t>
  </si>
  <si>
    <t>кад. план от 25.06.08</t>
  </si>
  <si>
    <t>Котел пищеварочный КПЭМ-60</t>
  </si>
  <si>
    <t>Котел пищеварочный КПЭМ-61</t>
  </si>
  <si>
    <t>Самосвал с горкой</t>
  </si>
  <si>
    <t>0109</t>
  </si>
  <si>
    <t>70:11:0000000:109</t>
  </si>
  <si>
    <t>70-АВ 673468 от 04.06.2015</t>
  </si>
  <si>
    <t>0112</t>
  </si>
  <si>
    <t>з/у (для эксплуатации дороги "Подъезд к д. Бугры, п. Кирзавод")</t>
  </si>
  <si>
    <t>з/у (для эксплуатации дороги "Подъезд к д. Чигара")</t>
  </si>
  <si>
    <t>70:11:0000000:112</t>
  </si>
  <si>
    <t>70-АВ 673469 от 04.06.2015</t>
  </si>
  <si>
    <t>29227</t>
  </si>
  <si>
    <t>з/у (для эксплуатации дороги "Подъезд к с. Толмачево")</t>
  </si>
  <si>
    <t>70:11:0100029:227</t>
  </si>
  <si>
    <t>70-АВ 673465 от 04.06.2015</t>
  </si>
  <si>
    <t>0108</t>
  </si>
  <si>
    <t>з/у (для эксплуатации дороги "Подъезд к с. Высокий Яр")</t>
  </si>
  <si>
    <t>70:11:0000000:108</t>
  </si>
  <si>
    <t>70-АВ 673466 от 04.06.2015</t>
  </si>
  <si>
    <t>0110</t>
  </si>
  <si>
    <t>з/у (для эксплуатации дороги "Подъезд к д. Заозеро")</t>
  </si>
  <si>
    <t>70:11:0000000:110</t>
  </si>
  <si>
    <t>70-АВ 673467 от 04.06.2015</t>
  </si>
  <si>
    <t>0117</t>
  </si>
  <si>
    <t>з/у (для эксплуатации дороги "Подъезд к д. Голещихино")</t>
  </si>
  <si>
    <t>70:11:0000000:117</t>
  </si>
  <si>
    <t>70-АВ 673464 от 04.06.2015</t>
  </si>
  <si>
    <t>З/У КСХП "Приобское", доля в праве 188000/62060000</t>
  </si>
  <si>
    <t>Автомобиль ВАЗ 213100-010-05</t>
  </si>
  <si>
    <t>с.Парабель, ул.Пушкина,10б, кв. 19</t>
  </si>
  <si>
    <t>с.Парабель, ул.Пушкина,10б, кв. 20</t>
  </si>
  <si>
    <t>с.Парабель, ул.Пушкина,10б, кв. 21</t>
  </si>
  <si>
    <t>с.Парабель, ул.Пушкина,10б, кв. 22</t>
  </si>
  <si>
    <t>с.Парабель, ул.Пушкина,10б, кв. 23</t>
  </si>
  <si>
    <t>с.Парабель, ул.Пушкина,10б, кв. 24</t>
  </si>
  <si>
    <t>с.Парабель, ул.Пушкина,10б, кв. 25</t>
  </si>
  <si>
    <t>с.Парабель, ул.Пушкина,10б, кв. 26</t>
  </si>
  <si>
    <t>с.Парабель, ул.Пушкина,10б, кв. 27</t>
  </si>
  <si>
    <t xml:space="preserve">Однокомнатная квартира </t>
  </si>
  <si>
    <t xml:space="preserve">Двухкомнатная квартира </t>
  </si>
  <si>
    <t>Двухкомнатная квартира</t>
  </si>
  <si>
    <t>Однокомнатная квартира</t>
  </si>
  <si>
    <t>2015</t>
  </si>
  <si>
    <t>70-АВ 639981 от 05.05.2015</t>
  </si>
  <si>
    <t>70-АВ 639982 от 05.05.2015</t>
  </si>
  <si>
    <t>70-АВ 639983 от 05.05.2015</t>
  </si>
  <si>
    <t>70-АВ 639984 от 05.05.2015</t>
  </si>
  <si>
    <t>70-АВ 639985 от 05.05.2015</t>
  </si>
  <si>
    <t>70-АВ 639986 от 05.05.2015</t>
  </si>
  <si>
    <t>70-АВ 639987 от 05.05.2015</t>
  </si>
  <si>
    <t>70-АВ 639988 от 05.05.2015</t>
  </si>
  <si>
    <t>70-АВ 639989 от 05.05.2015</t>
  </si>
  <si>
    <t>70-АВ 639991 от 05.05.2015</t>
  </si>
  <si>
    <t>70-АВ 639992 от 06.05.2015</t>
  </si>
  <si>
    <t>Открытая реанимационная система</t>
  </si>
  <si>
    <t>72000</t>
  </si>
  <si>
    <t>01010017</t>
  </si>
  <si>
    <t>81000</t>
  </si>
  <si>
    <t>01010002</t>
  </si>
  <si>
    <t>82000</t>
  </si>
  <si>
    <t>01010016</t>
  </si>
  <si>
    <t>84000</t>
  </si>
  <si>
    <t>01010007</t>
  </si>
  <si>
    <t>Количество, шт.</t>
  </si>
  <si>
    <t>ПАЗ 32050 R</t>
  </si>
  <si>
    <t>РОО(Стариц. списано)</t>
  </si>
  <si>
    <t>списано в 2010г.</t>
  </si>
  <si>
    <t>Т125PK</t>
  </si>
  <si>
    <t>ЗИЛ 131</t>
  </si>
  <si>
    <t>А 350 ТУ 70</t>
  </si>
  <si>
    <t>РОО списано</t>
  </si>
  <si>
    <t>Расп. от 27.10.10 № 357</t>
  </si>
  <si>
    <t>Жилье</t>
  </si>
  <si>
    <t>11401</t>
  </si>
  <si>
    <t>Жилая квартира для вет.участка</t>
  </si>
  <si>
    <t>з/у под РОО</t>
  </si>
  <si>
    <t>70:11:0101002:75</t>
  </si>
  <si>
    <t>Суд/РОО</t>
  </si>
  <si>
    <t>70 АВ 171940 от 14.10.11</t>
  </si>
  <si>
    <t>Полное наименование</t>
  </si>
  <si>
    <t>Организационно-правовая форма</t>
  </si>
  <si>
    <t>Адрес (местонахождение)</t>
  </si>
  <si>
    <t>ОГРН, дата регистрации</t>
  </si>
  <si>
    <t>Учредительные документы (реквизиты)</t>
  </si>
  <si>
    <t>Размер уставного фонда (для МУП)</t>
  </si>
  <si>
    <t>Размер доли, принадлежащей  МО в уставном капитале, %</t>
  </si>
  <si>
    <t>Балансовая стоимость основных средств, рублей</t>
  </si>
  <si>
    <t>Остаточная стоимость основных средств, рублей</t>
  </si>
  <si>
    <t>Среднесписочная численность работников</t>
  </si>
  <si>
    <t>Муниципальные унитарные предприятия</t>
  </si>
  <si>
    <t>Муниципальные учреждения</t>
  </si>
  <si>
    <t xml:space="preserve">МУП "Нарымское ЖКХ" </t>
  </si>
  <si>
    <t>МУП Парабельский центр поддержки предпринимательства "Приоритет"</t>
  </si>
  <si>
    <t>МУП "Парабельская центральная районная аптека № 26"</t>
  </si>
  <si>
    <t>МУП "Парабель - Энергокомплекс"</t>
  </si>
  <si>
    <t>Муниципальное (унитарное) ремонтно-техническое предприятие (РТП)</t>
  </si>
  <si>
    <t>Муниципальное унитарное предприятие жилищно-коммунального хозяйства</t>
  </si>
  <si>
    <t>МУП</t>
  </si>
  <si>
    <t>Томская область, Парабельский р-н, с. Нарым, ул.Школьная,  д.19а</t>
  </si>
  <si>
    <t>Томская область, Парабельский р-н, с. Парабель, ул.Советская,  д.18</t>
  </si>
  <si>
    <t>Томская область, Парабельский р-н, с. Парабель, ул.Советская,  д.15</t>
  </si>
  <si>
    <t>Томская область, Парабельский р-н, д. Талиновка, ул.Центральная,  д.1</t>
  </si>
  <si>
    <t>Томская область, Парабельский р-н, с. Парабель, ул.Советская,  д.58</t>
  </si>
  <si>
    <t>636601, Томская обл, Парабельский р-н, Парабель с, Западная ул, 10,стр. 1</t>
  </si>
  <si>
    <t>Томская обл, Парабельский р-н, Парабель с, Советская ул, 56</t>
  </si>
  <si>
    <t>Томская обл, Парабельский р-н, Парабель с, Западная ул, 10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</si>
  <si>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</si>
  <si>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Код ОКПО</t>
  </si>
  <si>
    <t>ИНН</t>
  </si>
  <si>
    <t>2355</t>
  </si>
  <si>
    <t>Земельный участок (КСХП "Приобское" кладбище)</t>
  </si>
  <si>
    <t>70:11:0100038:12538</t>
  </si>
  <si>
    <t>Томская область, Парабельский район,Парабельское сельское поселение,КСХП "Приобское"</t>
  </si>
  <si>
    <t>70:11:0101002:1005</t>
  </si>
  <si>
    <t>с. Парабель, ул. Советская, 38</t>
  </si>
  <si>
    <t>70 АВ 338136 от 27.12.2012</t>
  </si>
  <si>
    <t>201763</t>
  </si>
  <si>
    <t>З/У Садоводческое товарищество "Строитель"</t>
  </si>
  <si>
    <t>70:11:0100012:602</t>
  </si>
  <si>
    <t>32700</t>
  </si>
  <si>
    <t>32800</t>
  </si>
  <si>
    <t>здание историко-краеведческого музея</t>
  </si>
  <si>
    <t>с.Парабель ул. Южная,1</t>
  </si>
  <si>
    <t>с. Парабель ул. Советская,36а</t>
  </si>
  <si>
    <t>Подъезд к д. Алатаево (зимник)</t>
  </si>
  <si>
    <t>Автодорога Новиково-Гарь</t>
  </si>
  <si>
    <t xml:space="preserve">свидетельство 70 АВ 154240 </t>
  </si>
  <si>
    <t>70-АВ 673228 от 07.05.2015</t>
  </si>
  <si>
    <t>31001</t>
  </si>
  <si>
    <t>Здание Райфо</t>
  </si>
  <si>
    <t>с.Парабель ул. Советская,17</t>
  </si>
  <si>
    <t>30000</t>
  </si>
  <si>
    <t>Вертолетная площадка №2</t>
  </si>
  <si>
    <t>двигатель марки Д-463-11</t>
  </si>
  <si>
    <t>МУ АТП</t>
  </si>
  <si>
    <t>70:11:0101003:960</t>
  </si>
  <si>
    <t>Проектор BARCO DP2K-10Sx</t>
  </si>
  <si>
    <t>Экран HARKNESS HALL Spectral 240 Стандартная перфорация 26,8 кв.м.</t>
  </si>
  <si>
    <r>
      <rPr>
        <strike/>
        <sz val="10"/>
        <rFont val="Arial Cyr"/>
        <family val="0"/>
      </rPr>
      <t xml:space="preserve">Администрация </t>
    </r>
    <r>
      <rPr>
        <sz val="10"/>
        <rFont val="Arial Cyr"/>
        <family val="0"/>
      </rPr>
      <t>МБУК "МБ"</t>
    </r>
  </si>
  <si>
    <t>постановление Адм. ПР от 05.07.17г. №484а</t>
  </si>
  <si>
    <t>ПСК "Огнеборец"</t>
  </si>
  <si>
    <t>ПО Адм ПР от 28.10.13г. №827а</t>
  </si>
  <si>
    <t>Комплект информационно- телекоммуникационного комплекса оповещения и связи</t>
  </si>
  <si>
    <t>ПО Адм ПР от 12.12.17г. №917а</t>
  </si>
  <si>
    <t>Лабиринт</t>
  </si>
  <si>
    <t>Забор с накладной доской</t>
  </si>
  <si>
    <t>Разрушенный мост</t>
  </si>
  <si>
    <t>Разрушенная лестница</t>
  </si>
  <si>
    <t>Стенка с двумя проломами</t>
  </si>
  <si>
    <t>Лазерный тир</t>
  </si>
  <si>
    <t>Винтовка Diana 280F</t>
  </si>
  <si>
    <t>Турникед трипод</t>
  </si>
  <si>
    <t>Тренажер артТ-62</t>
  </si>
  <si>
    <t>Спортивный комплекс арт. Т-70/1д</t>
  </si>
  <si>
    <t>Теннисный стол Stiga Expert Roller</t>
  </si>
  <si>
    <t>Постановление Адм. ПР от 21.12.17 №955а</t>
  </si>
  <si>
    <t>Тренажер арт. Т-112/2</t>
  </si>
  <si>
    <t>Тренажер арт. Т-62</t>
  </si>
  <si>
    <t>Спортивный комплекс</t>
  </si>
  <si>
    <t>Спортивный комплекс Сказка арт. Т-69/1</t>
  </si>
  <si>
    <t>Боксерский ринг на помосте (разборный)</t>
  </si>
  <si>
    <t>Игрушки развивающие – набор для аутистов (1572К)</t>
  </si>
  <si>
    <t>Развивающее – коррекционный комплекс с видеобиоуправлением  «Игра с Тимом»</t>
  </si>
  <si>
    <t>Развивающее – коррекционный комплекс с видеобиоуправлением  «Буквы. Цифры. Цвета»</t>
  </si>
  <si>
    <t>Развивающее – коррекционный комплекс с видеобиоуправлением  «Тимокко»</t>
  </si>
  <si>
    <t>Обучающий комплект EduPlay</t>
  </si>
  <si>
    <t>Игрушки развивающие – адаптированный музыкальный набор (4063N)</t>
  </si>
  <si>
    <t>Постановление Адм. ПР от 03.08.17 №560а</t>
  </si>
  <si>
    <t>договор купли-продажи от 22.02.2017г. № 01 с ООО Строитель</t>
  </si>
  <si>
    <t xml:space="preserve">продан договор купли-продажи от 22.02.2017 №01 </t>
  </si>
  <si>
    <t>снят с учета 07.06.2012</t>
  </si>
  <si>
    <r>
      <rPr>
        <strike/>
        <sz val="9"/>
        <rFont val="Times New Roman"/>
        <family val="1"/>
      </rPr>
      <t>РОО</t>
    </r>
    <r>
      <rPr>
        <sz val="9"/>
        <rFont val="Times New Roman"/>
        <family val="1"/>
      </rPr>
      <t xml:space="preserve">   МКОУ "Заводская средняя школа"</t>
    </r>
  </si>
  <si>
    <r>
      <rPr>
        <strike/>
        <sz val="9"/>
        <rFont val="Times New Roman"/>
        <family val="1"/>
      </rPr>
      <t>казна</t>
    </r>
    <r>
      <rPr>
        <sz val="9"/>
        <rFont val="Times New Roman"/>
        <family val="1"/>
      </rPr>
      <t xml:space="preserve"> РОО</t>
    </r>
  </si>
  <si>
    <t>договор купли-продажи №03 от 19.12.2017 с Вяловым</t>
  </si>
  <si>
    <t>решение Думы Парабельского района от 29.09.2016 г. № 16</t>
  </si>
  <si>
    <t>Земельный участок</t>
  </si>
  <si>
    <t>передано в область 2014г</t>
  </si>
  <si>
    <t>№ двиг 409100*93016658 К 602 МА 70</t>
  </si>
  <si>
    <t>70:11:0100020:556</t>
  </si>
  <si>
    <t>одноэтажное нежилое здание из бетона</t>
  </si>
  <si>
    <t>70:11:0100020:555</t>
  </si>
  <si>
    <r>
      <t>с.Новосельцево ул.Шишкова,</t>
    </r>
    <r>
      <rPr>
        <strike/>
        <sz val="9"/>
        <color indexed="10"/>
        <rFont val="Times New Roman"/>
        <family val="1"/>
      </rPr>
      <t>16</t>
    </r>
    <r>
      <rPr>
        <strike/>
        <sz val="9"/>
        <rFont val="Times New Roman"/>
        <family val="1"/>
      </rPr>
      <t>а</t>
    </r>
  </si>
  <si>
    <r>
      <t xml:space="preserve">здание овощехранилища </t>
    </r>
    <r>
      <rPr>
        <sz val="9"/>
        <rFont val="Times New Roman"/>
        <family val="1"/>
      </rPr>
      <t>см. №41064</t>
    </r>
  </si>
  <si>
    <r>
      <rPr>
        <b/>
        <strike/>
        <sz val="9"/>
        <color indexed="10"/>
        <rFont val="Times New Roman"/>
        <family val="1"/>
      </rPr>
      <t>6</t>
    </r>
    <r>
      <rPr>
        <b/>
        <sz val="9"/>
        <color indexed="10"/>
        <rFont val="Times New Roman"/>
        <family val="1"/>
      </rPr>
      <t xml:space="preserve">   40,0</t>
    </r>
  </si>
  <si>
    <t>????</t>
  </si>
  <si>
    <t>распоряжение Главы Парабельского района от №484</t>
  </si>
  <si>
    <t>продан ПАО ТРК договор купли-продажи от 11.01.2018 №01.70.41.18</t>
  </si>
  <si>
    <r>
      <rPr>
        <b/>
        <strike/>
        <sz val="10"/>
        <rFont val="Times New Roman"/>
        <family val="1"/>
      </rPr>
      <t>5597</t>
    </r>
    <r>
      <rPr>
        <b/>
        <sz val="10"/>
        <rFont val="Times New Roman"/>
        <family val="1"/>
      </rPr>
      <t xml:space="preserve">  4 657</t>
    </r>
  </si>
  <si>
    <r>
      <rPr>
        <b/>
        <strike/>
        <sz val="10"/>
        <rFont val="Times New Roman"/>
        <family val="1"/>
      </rPr>
      <t>70-АВ 673221 от 07.05.2015</t>
    </r>
    <r>
      <rPr>
        <b/>
        <sz val="10"/>
        <rFont val="Times New Roman"/>
        <family val="1"/>
      </rPr>
      <t xml:space="preserve">    2017г</t>
    </r>
  </si>
  <si>
    <t>у Вики</t>
  </si>
  <si>
    <t>в Строителе - нужна передача!!!</t>
  </si>
  <si>
    <t>поселение</t>
  </si>
  <si>
    <t>ЗИЛ-494560</t>
  </si>
  <si>
    <t>1221321</t>
  </si>
  <si>
    <t xml:space="preserve"> (по оценке)</t>
  </si>
  <si>
    <t xml:space="preserve">867138 </t>
  </si>
  <si>
    <t>(по оценке)</t>
  </si>
  <si>
    <t>Итого без объектов в казне</t>
  </si>
  <si>
    <t>продан Лебедеву (данные Карлова Д.) акт в Параб с/п  15.12.11</t>
  </si>
  <si>
    <r>
      <t xml:space="preserve"> В 348 КТ 70 </t>
    </r>
    <r>
      <rPr>
        <strike/>
        <sz val="10"/>
        <rFont val="Cambria"/>
        <family val="1"/>
      </rPr>
      <t>(пред.№ А 499 НХ 70)</t>
    </r>
  </si>
  <si>
    <t>37216</t>
  </si>
  <si>
    <t>37217</t>
  </si>
  <si>
    <t>автобус KIA GRANDBIRD</t>
  </si>
  <si>
    <t>У 224 ХМ</t>
  </si>
  <si>
    <t>списан 20.07.2018 в результате аварии</t>
  </si>
  <si>
    <t>2356</t>
  </si>
  <si>
    <t>2357</t>
  </si>
  <si>
    <t>Земельный участок (водонапорная башня)</t>
  </si>
  <si>
    <t>Томская область, Парабельский район, с. Парабель, ул. Советская, 72а</t>
  </si>
  <si>
    <t>Томская область, Парабельский район, с. Парабель, ул. Советская, 78а</t>
  </si>
  <si>
    <t>2358</t>
  </si>
  <si>
    <t>2359</t>
  </si>
  <si>
    <t>2360</t>
  </si>
  <si>
    <t>2361</t>
  </si>
  <si>
    <t>Томская область, Парабельский район, с. Толмачево, ул. Молодежная, 4б</t>
  </si>
  <si>
    <t>Томская область, Парабельский район, д. Вялово, ул. Трактовая, 11а</t>
  </si>
  <si>
    <t>Томская область, Парабельский район, п. Кирзавод, ул. Центральная, 36а</t>
  </si>
  <si>
    <t>Земельный участок для обслуживания и эксплуатации гимназии</t>
  </si>
  <si>
    <t>41067</t>
  </si>
  <si>
    <t>Нежилое здание (здание гаража)</t>
  </si>
  <si>
    <t>Томская область, Парабельский район, с. Парабель, ул. Советская, д.36, стр.2</t>
  </si>
  <si>
    <t>казна - будет МБОУ "Парабельская СШ им Н.А. Образцова"</t>
  </si>
  <si>
    <t>1966</t>
  </si>
  <si>
    <t>70:11:0101002:4039-70/008/2017-1 от 06.03.2017</t>
  </si>
  <si>
    <t>Станция обезжелезивания (Комплекс водоочистной «Импульс-3-1/3»)</t>
  </si>
  <si>
    <t>с. Высокий Яр,д.18а, помещения 5,6,7</t>
  </si>
  <si>
    <t>Томская область, Парабельский район, с. Парабель, ул. Шишкова, 14</t>
  </si>
  <si>
    <t>2362</t>
  </si>
  <si>
    <t>2363</t>
  </si>
  <si>
    <t>2364</t>
  </si>
  <si>
    <t>70:11:0100020:276</t>
  </si>
  <si>
    <t>Томская область, Парабельский район, с. Новосельцево, пер. Совхозный, 6</t>
  </si>
  <si>
    <t>70:11:0101002:4105</t>
  </si>
  <si>
    <t>Томская область, Парабельский район, с. Парабель, ул. Шишкова, 10б/1</t>
  </si>
  <si>
    <t>Томская область, Парабельский район, с. Парабель, ул. Лесная, 8г</t>
  </si>
  <si>
    <t>Томская область, Парабельский район, с. Парабель, ул. Чехова, 18в</t>
  </si>
  <si>
    <t>2365</t>
  </si>
  <si>
    <t xml:space="preserve">Земельный участок </t>
  </si>
  <si>
    <t>70:11:0100038:11817</t>
  </si>
  <si>
    <t>Томская область, Парабельский район, с. Высоки Яр</t>
  </si>
  <si>
    <t>2366</t>
  </si>
  <si>
    <t>2367</t>
  </si>
  <si>
    <t>2368</t>
  </si>
  <si>
    <t>2369</t>
  </si>
  <si>
    <t>2370</t>
  </si>
  <si>
    <t>2371</t>
  </si>
  <si>
    <t>70:11:0100038:11817-70/008/2018-2 от 04.10.2018</t>
  </si>
  <si>
    <t xml:space="preserve">70:11:0100020:276-70/056/2018-1  от 18.08.2018 </t>
  </si>
  <si>
    <t xml:space="preserve">70-70-08/019/2010-441  от 25.03.2010 </t>
  </si>
  <si>
    <t xml:space="preserve">70:11:0101002:4105-70/056/2018-1  от 06.09.2018 </t>
  </si>
  <si>
    <t>70:11:0101003:960-70/056/2018-1  от 09.08.2018</t>
  </si>
  <si>
    <t xml:space="preserve">70:11:0101002:3158-70/056/2018-1  от 09.08.2018 </t>
  </si>
  <si>
    <t>70:11:0100038:2538-70/008/2017-1 от 30.08.2017</t>
  </si>
  <si>
    <t>70:11:0101003:2641-70/056/2018-1  от 10.08.2018</t>
  </si>
  <si>
    <t>159</t>
  </si>
  <si>
    <t>41068</t>
  </si>
  <si>
    <t>Томская область, Парабельский район, с. Старица, ул. Советская, д.50/1</t>
  </si>
  <si>
    <t>МБОУ "Старицинская средняя школа"</t>
  </si>
  <si>
    <t>ООО</t>
  </si>
  <si>
    <t>Руководитель (директор), наименование должности</t>
  </si>
  <si>
    <t>Лебедев Андрей Иванович</t>
  </si>
  <si>
    <t>Нечаев Евгений Эдуардович</t>
  </si>
  <si>
    <t>Дырова Светлана Константиновна</t>
  </si>
  <si>
    <t>Разгуляева Ольга Ивановна</t>
  </si>
  <si>
    <t>Гончаров Владимир Петрович</t>
  </si>
  <si>
    <t>Хровмов Игорь Юрьевич</t>
  </si>
  <si>
    <t>1037000422249 от 18.12.2003</t>
  </si>
  <si>
    <t>Постановление Главы Парабельского района №521 от 30.10.2003, Устав утверженный МКУ КУМИ Парабельского района от 15.12.2003</t>
  </si>
  <si>
    <t>1127030000195 от 21.12.2012</t>
  </si>
  <si>
    <t>Постановление Администрации Парабельского района от 17.12.2012 №1032а, Устав, утвержденный МКУ КУМИ Парабельского района от 17.12.2012</t>
  </si>
  <si>
    <t>1027003753798 от 29.12.2002</t>
  </si>
  <si>
    <t xml:space="preserve">Постановление Главы администрации (Губернатором) Томской области от 09.12.1993 №404, Устав, утвержденный МКУ КУМИ Парабельского района </t>
  </si>
  <si>
    <t>1027003753787 от 29.12.2002</t>
  </si>
  <si>
    <t>Постановление Главы Парабельского района Томской области от 05.01.200 №3, Устав, утвержденный МКУ КУМИ Парабельского района</t>
  </si>
  <si>
    <t>1177031071799 от 21.04.2017</t>
  </si>
  <si>
    <t>ООО "Парабельское  автотранспортное предприятие"</t>
  </si>
  <si>
    <t>Распоряжение Администрации Парабельского района от 21.12.2016 №304а, Устав, утвержденный Главой МО "Парабельский район"</t>
  </si>
  <si>
    <t>1117030000020 от 01.02.2011</t>
  </si>
  <si>
    <t>Постановление Главы Парабельского района от 18.12.2010 №876, Устав, утвержденного Главой Парабельского района</t>
  </si>
  <si>
    <t>27.11.2017 Деятельность прекращена</t>
  </si>
  <si>
    <t>13.06.2017 Деятельность прекращена</t>
  </si>
  <si>
    <t>1027003753380 от 04.12.2002</t>
  </si>
  <si>
    <t>Закомалдин Андрей Павлович</t>
  </si>
  <si>
    <t>Постановление Главы Парабельского района Томской области от 25.06.1996 №93, Устав, утвержденный МКУ КУМИ Парабельского района</t>
  </si>
  <si>
    <t>1027003753765 от 25.12.2002</t>
  </si>
  <si>
    <t>Мищенко Виктор Иванович</t>
  </si>
  <si>
    <t>Постановление Главы Парабельского района Томской области , Устав, утвержденный МКУ КУМИ Парабельского района</t>
  </si>
  <si>
    <t>Муниципальное бюджетное общеобразовательное учреждение "Нарымская средняя школа"</t>
  </si>
  <si>
    <t>Бюджетное учреждение</t>
  </si>
  <si>
    <t>Томская область, Парабельский р-н, с. Нарым, ул.Школьная,  д.16</t>
  </si>
  <si>
    <t>1027003752588, 21.05.1995г.</t>
  </si>
  <si>
    <t>7011001915</t>
  </si>
  <si>
    <t>Гришаева  Оксана Александровна</t>
  </si>
  <si>
    <t>Устав (утвержден 12.12.2011г.)</t>
  </si>
  <si>
    <t>Муниципальное бюджетное общеобразовательное учреждение "Шпалозаводская средняя школа"</t>
  </si>
  <si>
    <t>Томская область, Парабельский р-н, п. Шпалозавод, ул.Береговая,  д.54</t>
  </si>
  <si>
    <t>1027003752687, 16.06.1995г.</t>
  </si>
  <si>
    <t>7011002066</t>
  </si>
  <si>
    <t>Арестова Ольга Николаевна</t>
  </si>
  <si>
    <t>Муниципальное казенное общеобразовательное учреждение "Новосельцевская средняя школа"</t>
  </si>
  <si>
    <t>Казенное учреждение</t>
  </si>
  <si>
    <t>Томская область, Парабельский р-н, с. Новосельцево, ул.Лесная,  д.1</t>
  </si>
  <si>
    <t>1027003752742, 11.03.1997г.</t>
  </si>
  <si>
    <t>Гончарова Валентина Михайловна</t>
  </si>
  <si>
    <t>Муниципальное казенное общеобразовательное учреждение "Заводская средняя школа"</t>
  </si>
  <si>
    <t>Томская область, Парабельский р-н, п. Заводской, ул.Мира,  д.3</t>
  </si>
  <si>
    <t>1027003752753, 09.12.1996г.</t>
  </si>
  <si>
    <t>7011002267</t>
  </si>
  <si>
    <t>Яковлева Мария Федоровна</t>
  </si>
  <si>
    <t>Муниципальное бюджетное общеобразовательное учреждение "Старицинская средняя школа"</t>
  </si>
  <si>
    <t>Томская область, Парабельский р-н, с. Старица, ул.Советская,  д.56</t>
  </si>
  <si>
    <t>1027003752808, 27.02.1997г.</t>
  </si>
  <si>
    <t>7011001922</t>
  </si>
  <si>
    <t>Муниципальное бюджетное дошкольное образовательное учреждение "Детский сад Подсолнухи"</t>
  </si>
  <si>
    <t>636600, Томская обл, Парабельский р-н, с. Парабель, ул. Парковая, д. 2</t>
  </si>
  <si>
    <t>1157030000093, 01.01.2016г.</t>
  </si>
  <si>
    <t>7011006374</t>
  </si>
  <si>
    <t>Вялова Светлана Васильевна</t>
  </si>
  <si>
    <t>Устав (утвержден 01.01.2016г.)</t>
  </si>
  <si>
    <t>Муниципальное казенное общеобразовательное учреждение "Толмачевская начальная школа"</t>
  </si>
  <si>
    <t>Томская область, Парабельский р-н, с. Толмачево, ул. Молодежная,1а</t>
  </si>
  <si>
    <t>1027003752874, 26.02.1997г.</t>
  </si>
  <si>
    <t>7011002355</t>
  </si>
  <si>
    <t>Кнауб Антонина Петровна</t>
  </si>
  <si>
    <t>Устав (утвержден 16.12.2011г.)</t>
  </si>
  <si>
    <t>Муниципальное казённое общеобразовательное учреждение "Нельмачёвская основная школа"</t>
  </si>
  <si>
    <t>Томская область, Парабельский р-н, д. Нельмач, пер.Школьный,  д.4</t>
  </si>
  <si>
    <t>1027003752896, 27.12.2011г.</t>
  </si>
  <si>
    <t>7011000340</t>
  </si>
  <si>
    <t>Паламарчук Евгения Сергеевна</t>
  </si>
  <si>
    <t>Устав (утвержден 20.12.2011г.)</t>
  </si>
  <si>
    <t>Муниципальное бюджетное дошкольное образовательное учреждение "Детский сад Березка"</t>
  </si>
  <si>
    <t>Томская область, Парабельский р-н, с. Парабель, ул.Нефтяников, 1а</t>
  </si>
  <si>
    <t>1027003752610, 04.03.1997г.</t>
  </si>
  <si>
    <t>7011002450</t>
  </si>
  <si>
    <t>Хадкевич Елена Владимировна</t>
  </si>
  <si>
    <t>Устав (утвержден 02.12.2011г.)</t>
  </si>
  <si>
    <t>Томская область, Парабельский р-н, с. Парабель, ул.Советская,  д.97</t>
  </si>
  <si>
    <t>1027003752698, 25.02.1997г.</t>
  </si>
  <si>
    <t>11 369 940,75</t>
  </si>
  <si>
    <t>Муниципальное бюджетное общеобразовательное учреждение "Парабельская средняя школа имени Николая Андреевича Образцова"</t>
  </si>
  <si>
    <t>Томская область, Парабельский р-н, с. Парабель, ул.Советская,  д.36</t>
  </si>
  <si>
    <t>1027003752709, 13.05.1998г.</t>
  </si>
  <si>
    <t>7011002531</t>
  </si>
  <si>
    <t>Пичугина Екатерина Геннадьевна</t>
  </si>
  <si>
    <t>Муниципальное бюджетное учреждение дополнительного образования "Дом детского творчества"</t>
  </si>
  <si>
    <t>Томская область, Парабельский р-н, с. Парабель, ул.Советская,  д.26</t>
  </si>
  <si>
    <t>1027003752720, 19.02.1997г.</t>
  </si>
  <si>
    <t>7011002316</t>
  </si>
  <si>
    <t>Лебедева Светлана Юрьевна</t>
  </si>
  <si>
    <t>Муниципальное казенное дошкольное образовательное учреждение "Детский сад Рябинка"</t>
  </si>
  <si>
    <t>Томская область, Парабельский р-н, с. Парабель, ул.Гагарина,  д.5</t>
  </si>
  <si>
    <t>1027003752786, 27.02.1997г.</t>
  </si>
  <si>
    <t>Раду Марина Павловна</t>
  </si>
  <si>
    <t>Муниципальное бюджетное учреждение дополнительного образования "Детско - юношеская  спортивная школа"</t>
  </si>
  <si>
    <t>Томская область, Парабельский р-н, с. Парабель, ул.Советская,  д.36а</t>
  </si>
  <si>
    <t>1027003753150, 07.05.1998г.</t>
  </si>
  <si>
    <t>7011002524</t>
  </si>
  <si>
    <t>Омельченко Василий Викторович</t>
  </si>
  <si>
    <t>Устав (утвержден 01.12.2011г.)</t>
  </si>
  <si>
    <t>Муниципальное бюджетное общеобразовательное учреждение "Парабельская гимназия"</t>
  </si>
  <si>
    <t>Томская область, Парабельский р-н, с. Парабель, ул.Советская,  д.82</t>
  </si>
  <si>
    <t>1047000428254, 08.10.2004г.</t>
  </si>
  <si>
    <t>7011005010</t>
  </si>
  <si>
    <t>Михайличенко Марина Сергеевна</t>
  </si>
  <si>
    <t>Устав (утвержден 12.12.2011г., изменения от 18.01.2012г.)</t>
  </si>
  <si>
    <t>Муниципальное казенное учреждение Отдел образования Администрации Парабельского района</t>
  </si>
  <si>
    <t>1027003753810, 30.12.2002г.</t>
  </si>
  <si>
    <t>7011001680</t>
  </si>
  <si>
    <t>Коновалова Елена Михайловна</t>
  </si>
  <si>
    <t>Положение (утверждено постановлением Администрации Парабельского района №840а от 09.12.2011г.)</t>
  </si>
  <si>
    <t>Муниципальное бюджетное учреждение дополнительного образования  "Детская  школа искусств имени Геннадия и Александра Заволокиных"</t>
  </si>
  <si>
    <t>Томская область, Парабельский р-н, с. Парабель, ул.Береговая,  д.9</t>
  </si>
  <si>
    <t>1027003753127  26.11.2002г</t>
  </si>
  <si>
    <t>7011002242</t>
  </si>
  <si>
    <t>Катайкина Марина Александровна</t>
  </si>
  <si>
    <t>Устав  от 26.06.2015г</t>
  </si>
  <si>
    <t>Муниципальное бюджетное учреждение культуры "Муниципальный музей"</t>
  </si>
  <si>
    <t>Томская область, Парабельский р-н, с. Парабель, ул.Южная,  д.1</t>
  </si>
  <si>
    <t>1027003752984   10.11.2002г</t>
  </si>
  <si>
    <t>7011002789</t>
  </si>
  <si>
    <t>Янина Елена Владимировна</t>
  </si>
  <si>
    <t>Устав №03/01-08 от 23.01.2012г</t>
  </si>
  <si>
    <t>Муниципальное бюджетное учреждение культуры "Межпоселенческая библиотека"</t>
  </si>
  <si>
    <t>Томская область, Парабельский р-н, с. Парабель, ул.Советская,  д.10</t>
  </si>
  <si>
    <t>1027003753270      01.12.2002г</t>
  </si>
  <si>
    <t>7011002250</t>
  </si>
  <si>
    <t>Лапко Елена Петровна</t>
  </si>
  <si>
    <t>Устав №01/01-08 от 19.01.2012г</t>
  </si>
  <si>
    <t>Муниципальное бюджетное учреждение культуры "Районный Дом  культуры"</t>
  </si>
  <si>
    <t>Томская область, Парабельский р-н, с. Парабель, ул.Советская,  д.21</t>
  </si>
  <si>
    <t>1027003753402    04.12.2002г</t>
  </si>
  <si>
    <t>7011002933</t>
  </si>
  <si>
    <t>Маношкина Ольга Анатольевна</t>
  </si>
  <si>
    <t>Устав №04/01-08 от 25.01.2012г</t>
  </si>
  <si>
    <t>Муниципальное казенное учреждение Отдел культуры Администрации Парабельского района</t>
  </si>
  <si>
    <t>Томская область, Парабельский р-н, с. Парабель, ул.Советская,  д.16</t>
  </si>
  <si>
    <t>1027003753336 03.12.2002г</t>
  </si>
  <si>
    <t>7011001697</t>
  </si>
  <si>
    <t>Фокина Ирина Петровна</t>
  </si>
  <si>
    <t>Положение (утверждено постановлением Администрации Парабельского района №943а от 19.01.2012г)</t>
  </si>
  <si>
    <t>Муниципальное казенное учреждение Комитет по управлению муниципальным имуществом Парабельского района</t>
  </si>
  <si>
    <t>Томская область, Парабельский р-н, с. Парабель, ул.Советская,  д.14</t>
  </si>
  <si>
    <t>1027003753369</t>
  </si>
  <si>
    <t>7011001859</t>
  </si>
  <si>
    <t>Рязанова Елена Анатольевна</t>
  </si>
  <si>
    <t>Положение (утверждено постановлением Администрации Парабельского района №910а от 22.12.2011г)</t>
  </si>
  <si>
    <t>Муниципальное казенное учреждение Дума Парабельского района</t>
  </si>
  <si>
    <t>1057000434369</t>
  </si>
  <si>
    <t>7011005116</t>
  </si>
  <si>
    <t>Аминов Гамзат Даудович</t>
  </si>
  <si>
    <t>Регламент (утверждено Решением Думы Парабельского района№ 61 от 30.09.2005 г)</t>
  </si>
  <si>
    <t>Муниципальное казенное учреждение Орган управления финансами - Финансовый отдел администрации Парабельского района Томской области</t>
  </si>
  <si>
    <t>Томская область, Парабельский р-н, с. Парабель, ул.Советская,  д.17</t>
  </si>
  <si>
    <t>7011001520</t>
  </si>
  <si>
    <t>Шибаева Татьяна Михайловна</t>
  </si>
  <si>
    <t>Положение (утверждено постановлением Администрации Парабельского района №801а от 25.11.2011г)</t>
  </si>
  <si>
    <t>Муниципальное казенное учреждение Администрация Парабельского района</t>
  </si>
  <si>
    <t>Карлов Александр Львович</t>
  </si>
  <si>
    <t>Устав  (принят Решением Думы Парабельского района от 27.04.2016 г. № 13)</t>
  </si>
  <si>
    <t xml:space="preserve">Реестр муниципальной собственности "Парабельский район" </t>
  </si>
  <si>
    <t>и.о. Сидоренко Ольга Борисовна</t>
  </si>
  <si>
    <t>70:11:0100016:1196</t>
  </si>
  <si>
    <t>РФ, Томская область, Парабельский район, Нарымское сельское поселение, с. Нарым, пер. Садовый, д.10, помещение 4</t>
  </si>
  <si>
    <t>70:11:0100025:512</t>
  </si>
  <si>
    <t>РФ, Томская область, Парабельский район, Старицинское сельское поселение, с. Старица, ул. Советская, 50/1</t>
  </si>
  <si>
    <t xml:space="preserve">МБОУ "Нарымская СШ" </t>
  </si>
  <si>
    <t>МБОУ "Старицинская СШ"</t>
  </si>
  <si>
    <t>70:11:0100016:1196-70/056/2019-1 от 22.05.2019</t>
  </si>
  <si>
    <t>70:11:0100025:70/056/2019-1 от 22.05.2019</t>
  </si>
  <si>
    <t>МУП "ПЭК Парабельское сельское поселение 7011006536/701101001</t>
  </si>
  <si>
    <t>41069</t>
  </si>
  <si>
    <t>160</t>
  </si>
  <si>
    <t>Нежилое здание (здание мастерской)</t>
  </si>
  <si>
    <t>Томская область, Парабельский район, п. Шпалозавод, ул. Береговая, д.54/2</t>
  </si>
  <si>
    <t>МБОУ "Шпалозаводская средняя школа"</t>
  </si>
  <si>
    <t>70:11:0100032:544-70/056/2019-1 от 24.04.2019</t>
  </si>
  <si>
    <t>кадастровая стоимость885204,32</t>
  </si>
  <si>
    <t>70:11:0100020:519</t>
  </si>
  <si>
    <t>Томская область, Парабельский район, с. Новосельцево, пер. Школьный, 2</t>
  </si>
  <si>
    <t>МБУК "Районный дом культуры"</t>
  </si>
  <si>
    <t>70:11:0100020:519-70/056/2019-2 от 05.09.2019</t>
  </si>
  <si>
    <t>Земельный участок (под клубом ДК)</t>
  </si>
  <si>
    <t>70:11:0101002:4310</t>
  </si>
  <si>
    <t>Российская Федерация,Томская область, Парабельский район, Парабельское сельское поселение, с. Парабель, причал на р. Обь-Парабель</t>
  </si>
  <si>
    <t>ООО "Рыбозавод Парабельский"</t>
  </si>
  <si>
    <t xml:space="preserve">Земельный участок (для размещения водных объектов) </t>
  </si>
  <si>
    <t>аренда</t>
  </si>
  <si>
    <t>Автобус FORD Transit VIN X2FXXXESGXKJ39392</t>
  </si>
  <si>
    <t>Постановление Адм. ПР от 19.11.19 №627а</t>
  </si>
  <si>
    <t>2372</t>
  </si>
  <si>
    <t>2373</t>
  </si>
  <si>
    <t>2374</t>
  </si>
  <si>
    <t>Земельный участок (коммунальное ослуживание)</t>
  </si>
  <si>
    <t>70:11:0101003:4167</t>
  </si>
  <si>
    <t>Российская Федерация,Томская область, Парабельский район, Парабельское сельское поселение, с. Парабель, ул. Западная 10/3</t>
  </si>
  <si>
    <t>70:11:0101003:4167-70/056/2019-1 от 22.11.2019</t>
  </si>
  <si>
    <t>70:11:0101003:4168</t>
  </si>
  <si>
    <t>70:11:0101003:4166</t>
  </si>
  <si>
    <t>Российская Федерация,Томская область, Парабельский район, Парабельское сельское поселение, с. Парабель, ул. Западная 10/4</t>
  </si>
  <si>
    <t>Российская Федерация,Томская область, Парабельский район, Парабельское сельское поселение, с. Парабель, ул. Западная 10/2</t>
  </si>
  <si>
    <t>70:11:0101003:4166-70/056/2019-1 от 22.11.2019</t>
  </si>
  <si>
    <t>70:11:0101003:4168-70/056/2019-1 от 22.11.2019</t>
  </si>
  <si>
    <t>70:11:0101003:4169</t>
  </si>
  <si>
    <t>Российская Федерация,Томская область, Парабельский район, Парабельское сельское поселение, с. Парабель, ул. Западная 10/5</t>
  </si>
  <si>
    <t>70:11:0101003:4169-70/056/2019-1 от 22.11.2019</t>
  </si>
  <si>
    <t>Муниципальное бюджетное дошкольное образовательное учреждение "Детский сад Солнышко"</t>
  </si>
  <si>
    <t>списан  Постановление 42а от 04022020</t>
  </si>
  <si>
    <t>11438</t>
  </si>
  <si>
    <t>с.Парабель, ул.Газовиков 24а, кв. 1</t>
  </si>
  <si>
    <t>11439</t>
  </si>
  <si>
    <t>с.Парабель, ул.Газовиков 24а, кв. 2</t>
  </si>
  <si>
    <t>11440</t>
  </si>
  <si>
    <t>с.Парабель, ул.Газовиков 24а, помещ 3</t>
  </si>
  <si>
    <t>70:11:0101002:4311</t>
  </si>
  <si>
    <t>70:11:0101002:4312</t>
  </si>
  <si>
    <t>70:11:0101002:4313</t>
  </si>
  <si>
    <t>Постановление Администрации Парабельского района от 27.05.20195г. № 301а</t>
  </si>
  <si>
    <t>30809</t>
  </si>
  <si>
    <t>Подъезд к ТКО</t>
  </si>
  <si>
    <t>0,54</t>
  </si>
  <si>
    <t>Пост. Администрации Пар. р-на от 30.09.2019 г. № 521а</t>
  </si>
  <si>
    <t>Автодорога Могильный Мыс-Парабель-Каргасок примыкание на км 100+245 (слева)</t>
  </si>
  <si>
    <t>69-244-000 ОП МР 22</t>
  </si>
  <si>
    <t>161</t>
  </si>
  <si>
    <t>41070</t>
  </si>
  <si>
    <t>РФ, Томская область, Парабельский муниципальный район, Парабельское сельское поселение, с. Парабель, ул. Парковая, 2, строение 6</t>
  </si>
  <si>
    <t>МБДОУ "Детский сад Подсолнухи"</t>
  </si>
  <si>
    <t>ПО от 16.03.2020 №112а</t>
  </si>
  <si>
    <t>70:11:0100038:13497</t>
  </si>
  <si>
    <t>Фриц Мария Алексеевна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</si>
</sst>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0&quot;р.&quot;"/>
    <numFmt numFmtId="174" formatCode="[$-FC19]d\ mmmm\ yyyy\ &quot;г.&quot;"/>
    <numFmt numFmtId="175" formatCode="mmm/yyyy"/>
    <numFmt numFmtId="176" formatCode="0.00_ ;\-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;[Red]\-0"/>
    <numFmt numFmtId="182" formatCode="#,##0.00;[Red]\-#,##0.00"/>
    <numFmt numFmtId="183" formatCode="0.00;[Red]\-0.00"/>
    <numFmt numFmtId="184" formatCode="#,##0_ ;\-#,##0\ "/>
    <numFmt numFmtId="185" formatCode="#,##0.0"/>
    <numFmt numFmtId="186" formatCode="0.0"/>
  </numFmts>
  <fonts count="10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trike/>
      <sz val="10"/>
      <name val="Arial Cyr"/>
      <family val="0"/>
    </font>
    <font>
      <b/>
      <strike/>
      <sz val="10"/>
      <name val="Times New Roman"/>
      <family val="1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trike/>
      <sz val="11"/>
      <name val="Times New Roman"/>
      <family val="1"/>
    </font>
    <font>
      <strike/>
      <sz val="10"/>
      <color indexed="48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trike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0"/>
      <color indexed="12"/>
      <name val="Times New Roman"/>
      <family val="1"/>
    </font>
    <font>
      <sz val="10"/>
      <color indexed="14"/>
      <name val="Arial Cyr"/>
      <family val="0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strike/>
      <sz val="10"/>
      <color indexed="8"/>
      <name val="Times New Roman"/>
      <family val="1"/>
    </font>
    <font>
      <strike/>
      <sz val="9"/>
      <name val="Times New Roman"/>
      <family val="1"/>
    </font>
    <font>
      <b/>
      <strike/>
      <sz val="11"/>
      <name val="Times New Roman"/>
      <family val="1"/>
    </font>
    <font>
      <strike/>
      <sz val="12"/>
      <name val="Arial CYR"/>
      <family val="0"/>
    </font>
    <font>
      <strike/>
      <sz val="10"/>
      <color indexed="10"/>
      <name val="Arial Cyr"/>
      <family val="0"/>
    </font>
    <font>
      <sz val="9"/>
      <color indexed="8"/>
      <name val="Times New Roman"/>
      <family val="1"/>
    </font>
    <font>
      <b/>
      <strike/>
      <sz val="9"/>
      <name val="Times New Roman"/>
      <family val="1"/>
    </font>
    <font>
      <sz val="9"/>
      <color indexed="48"/>
      <name val="Times New Roman"/>
      <family val="1"/>
    </font>
    <font>
      <b/>
      <strike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17"/>
      <name val="Times New Roman"/>
      <family val="1"/>
    </font>
    <font>
      <sz val="10"/>
      <color indexed="17"/>
      <name val="Arial Cyr"/>
      <family val="0"/>
    </font>
    <font>
      <strike/>
      <sz val="9"/>
      <color indexed="10"/>
      <name val="Times New Roman"/>
      <family val="1"/>
    </font>
    <font>
      <b/>
      <strike/>
      <sz val="9"/>
      <color indexed="10"/>
      <name val="Times New Roman"/>
      <family val="1"/>
    </font>
    <font>
      <strike/>
      <sz val="11"/>
      <name val="Cambria"/>
      <family val="1"/>
    </font>
    <font>
      <strike/>
      <sz val="10"/>
      <name val="Cambria"/>
      <family val="1"/>
    </font>
    <font>
      <strike/>
      <sz val="9"/>
      <name val="Cambria"/>
      <family val="1"/>
    </font>
    <font>
      <b/>
      <strike/>
      <sz val="9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ensorFont Обычный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ensorFont Обычный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5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14" fillId="32" borderId="10" xfId="0" applyNumberFormat="1" applyFont="1" applyFill="1" applyBorder="1" applyAlignment="1">
      <alignment horizontal="center" vertical="top" wrapText="1"/>
    </xf>
    <xf numFmtId="49" fontId="14" fillId="32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18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4" fontId="1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4" fontId="16" fillId="35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14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6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top" wrapText="1"/>
    </xf>
    <xf numFmtId="0" fontId="11" fillId="32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10" xfId="0" applyNumberFormat="1" applyFont="1" applyBorder="1" applyAlignment="1">
      <alignment horizontal="justify" vertical="top" wrapText="1"/>
    </xf>
    <xf numFmtId="0" fontId="26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Alignment="1">
      <alignment/>
    </xf>
    <xf numFmtId="49" fontId="9" fillId="32" borderId="11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justify" vertical="top" wrapText="1"/>
    </xf>
    <xf numFmtId="172" fontId="10" fillId="0" borderId="10" xfId="0" applyNumberFormat="1" applyFont="1" applyBorder="1" applyAlignment="1">
      <alignment horizontal="center" wrapText="1"/>
    </xf>
    <xf numFmtId="0" fontId="10" fillId="0" borderId="15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6" fillId="5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top" wrapText="1"/>
    </xf>
    <xf numFmtId="49" fontId="6" fillId="38" borderId="10" xfId="0" applyNumberFormat="1" applyFont="1" applyFill="1" applyBorder="1" applyAlignment="1">
      <alignment horizontal="center" vertical="top" wrapText="1"/>
    </xf>
    <xf numFmtId="49" fontId="6" fillId="39" borderId="10" xfId="0" applyNumberFormat="1" applyFont="1" applyFill="1" applyBorder="1" applyAlignment="1">
      <alignment horizontal="center" vertical="top" wrapText="1"/>
    </xf>
    <xf numFmtId="49" fontId="6" fillId="10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40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6" fillId="41" borderId="10" xfId="0" applyNumberFormat="1" applyFont="1" applyFill="1" applyBorder="1" applyAlignment="1">
      <alignment horizontal="center" vertical="top" wrapText="1"/>
    </xf>
    <xf numFmtId="49" fontId="6" fillId="42" borderId="10" xfId="0" applyNumberFormat="1" applyFont="1" applyFill="1" applyBorder="1" applyAlignment="1">
      <alignment horizontal="center" vertical="top" wrapText="1"/>
    </xf>
    <xf numFmtId="49" fontId="6" fillId="43" borderId="10" xfId="0" applyNumberFormat="1" applyFont="1" applyFill="1" applyBorder="1" applyAlignment="1">
      <alignment horizontal="center" vertical="top" wrapText="1"/>
    </xf>
    <xf numFmtId="49" fontId="6" fillId="44" borderId="10" xfId="0" applyNumberFormat="1" applyFont="1" applyFill="1" applyBorder="1" applyAlignment="1">
      <alignment horizontal="center" vertical="top" wrapText="1"/>
    </xf>
    <xf numFmtId="49" fontId="6" fillId="45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14" fontId="29" fillId="0" borderId="10" xfId="0" applyNumberFormat="1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7" fillId="46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47" borderId="0" xfId="0" applyFill="1" applyAlignment="1">
      <alignment/>
    </xf>
    <xf numFmtId="0" fontId="16" fillId="3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49" fontId="0" fillId="3" borderId="10" xfId="0" applyNumberFormat="1" applyFill="1" applyBorder="1" applyAlignment="1">
      <alignment/>
    </xf>
    <xf numFmtId="49" fontId="0" fillId="3" borderId="10" xfId="0" applyNumberForma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"/>
    </xf>
    <xf numFmtId="4" fontId="16" fillId="3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9" fontId="31" fillId="32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/>
    </xf>
    <xf numFmtId="14" fontId="30" fillId="0" borderId="10" xfId="0" applyNumberFormat="1" applyFont="1" applyBorder="1" applyAlignment="1">
      <alignment/>
    </xf>
    <xf numFmtId="49" fontId="30" fillId="0" borderId="10" xfId="0" applyNumberFormat="1" applyFont="1" applyFill="1" applyBorder="1" applyAlignment="1">
      <alignment vertical="top" wrapText="1"/>
    </xf>
    <xf numFmtId="2" fontId="31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4" fontId="10" fillId="0" borderId="13" xfId="0" applyNumberFormat="1" applyFont="1" applyBorder="1" applyAlignment="1">
      <alignment horizontal="justify" vertical="distributed"/>
    </xf>
    <xf numFmtId="172" fontId="7" fillId="0" borderId="10" xfId="0" applyNumberFormat="1" applyFont="1" applyBorder="1" applyAlignment="1">
      <alignment horizontal="justify" vertical="distributed"/>
    </xf>
    <xf numFmtId="49" fontId="20" fillId="0" borderId="10" xfId="0" applyNumberFormat="1" applyFont="1" applyBorder="1" applyAlignment="1">
      <alignment horizontal="center" vertical="distributed"/>
    </xf>
    <xf numFmtId="0" fontId="20" fillId="0" borderId="0" xfId="0" applyFont="1" applyAlignment="1">
      <alignment/>
    </xf>
    <xf numFmtId="0" fontId="2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49" fontId="6" fillId="47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/>
    </xf>
    <xf numFmtId="49" fontId="29" fillId="0" borderId="10" xfId="0" applyNumberFormat="1" applyFont="1" applyBorder="1" applyAlignment="1">
      <alignment horizontal="justify" vertical="top" wrapText="1"/>
    </xf>
    <xf numFmtId="49" fontId="35" fillId="0" borderId="10" xfId="0" applyNumberFormat="1" applyFont="1" applyBorder="1" applyAlignment="1">
      <alignment horizontal="justify" vertical="top" wrapText="1"/>
    </xf>
    <xf numFmtId="3" fontId="21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top" wrapText="1"/>
    </xf>
    <xf numFmtId="172" fontId="29" fillId="0" borderId="10" xfId="0" applyNumberFormat="1" applyFont="1" applyBorder="1" applyAlignment="1">
      <alignment horizontal="center"/>
    </xf>
    <xf numFmtId="49" fontId="36" fillId="35" borderId="10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/>
    </xf>
    <xf numFmtId="0" fontId="29" fillId="0" borderId="15" xfId="0" applyFont="1" applyBorder="1" applyAlignment="1">
      <alignment vertical="top" wrapText="1"/>
    </xf>
    <xf numFmtId="0" fontId="29" fillId="48" borderId="15" xfId="0" applyFont="1" applyFill="1" applyBorder="1" applyAlignment="1">
      <alignment vertical="top" wrapText="1"/>
    </xf>
    <xf numFmtId="14" fontId="20" fillId="0" borderId="10" xfId="0" applyNumberFormat="1" applyFont="1" applyBorder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vertical="top" wrapText="1"/>
    </xf>
    <xf numFmtId="1" fontId="29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49" fontId="9" fillId="43" borderId="16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49" fontId="0" fillId="0" borderId="11" xfId="0" applyNumberFormat="1" applyBorder="1" applyAlignment="1">
      <alignment vertical="distributed"/>
    </xf>
    <xf numFmtId="49" fontId="0" fillId="0" borderId="11" xfId="0" applyNumberFormat="1" applyBorder="1" applyAlignment="1">
      <alignment/>
    </xf>
    <xf numFmtId="4" fontId="16" fillId="0" borderId="1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justify" vertical="top" wrapText="1"/>
    </xf>
    <xf numFmtId="49" fontId="35" fillId="0" borderId="10" xfId="0" applyNumberFormat="1" applyFont="1" applyFill="1" applyBorder="1" applyAlignment="1">
      <alignment horizontal="justify" vertical="top" wrapText="1"/>
    </xf>
    <xf numFmtId="3" fontId="21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justify" vertical="top" wrapText="1"/>
    </xf>
    <xf numFmtId="0" fontId="29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top" wrapText="1"/>
    </xf>
    <xf numFmtId="49" fontId="35" fillId="3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justify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justify" vertical="top" wrapText="1"/>
    </xf>
    <xf numFmtId="49" fontId="8" fillId="39" borderId="10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wrapText="1"/>
    </xf>
    <xf numFmtId="14" fontId="8" fillId="0" borderId="13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justify" vertical="top" wrapText="1"/>
    </xf>
    <xf numFmtId="2" fontId="14" fillId="0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14" fillId="35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2" fontId="43" fillId="0" borderId="10" xfId="0" applyNumberFormat="1" applyFont="1" applyBorder="1" applyAlignment="1">
      <alignment wrapText="1"/>
    </xf>
    <xf numFmtId="49" fontId="8" fillId="36" borderId="10" xfId="0" applyNumberFormat="1" applyFont="1" applyFill="1" applyBorder="1" applyAlignment="1">
      <alignment horizontal="center" vertical="top" wrapText="1"/>
    </xf>
    <xf numFmtId="14" fontId="8" fillId="48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left" vertical="top" wrapText="1"/>
    </xf>
    <xf numFmtId="49" fontId="8" fillId="18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 quotePrefix="1">
      <alignment/>
    </xf>
    <xf numFmtId="49" fontId="44" fillId="0" borderId="10" xfId="0" applyNumberFormat="1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wrapText="1"/>
    </xf>
    <xf numFmtId="172" fontId="8" fillId="0" borderId="13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top" wrapText="1"/>
    </xf>
    <xf numFmtId="2" fontId="4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justify" vertical="distributed"/>
    </xf>
    <xf numFmtId="2" fontId="8" fillId="0" borderId="10" xfId="0" applyNumberFormat="1" applyFont="1" applyBorder="1" applyAlignment="1">
      <alignment wrapText="1"/>
    </xf>
    <xf numFmtId="0" fontId="8" fillId="0" borderId="11" xfId="0" applyNumberFormat="1" applyFont="1" applyBorder="1" applyAlignment="1">
      <alignment/>
    </xf>
    <xf numFmtId="14" fontId="38" fillId="0" borderId="13" xfId="0" applyNumberFormat="1" applyFont="1" applyBorder="1" applyAlignment="1">
      <alignment horizontal="center" vertical="distributed"/>
    </xf>
    <xf numFmtId="14" fontId="8" fillId="0" borderId="13" xfId="0" applyNumberFormat="1" applyFont="1" applyBorder="1" applyAlignment="1">
      <alignment vertical="distributed"/>
    </xf>
    <xf numFmtId="2" fontId="8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72" fontId="14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172" fontId="14" fillId="0" borderId="10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 wrapText="1"/>
    </xf>
    <xf numFmtId="2" fontId="47" fillId="47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49" fontId="14" fillId="35" borderId="11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justify" vertical="top" wrapText="1"/>
    </xf>
    <xf numFmtId="49" fontId="8" fillId="48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justify" vertical="top" wrapText="1"/>
    </xf>
    <xf numFmtId="2" fontId="14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4" fillId="35" borderId="1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/>
    </xf>
    <xf numFmtId="49" fontId="5" fillId="43" borderId="0" xfId="0" applyNumberFormat="1" applyFont="1" applyFill="1" applyAlignment="1">
      <alignment horizontal="center"/>
    </xf>
    <xf numFmtId="49" fontId="14" fillId="43" borderId="18" xfId="0" applyNumberFormat="1" applyFont="1" applyFill="1" applyBorder="1" applyAlignment="1">
      <alignment/>
    </xf>
    <xf numFmtId="49" fontId="14" fillId="43" borderId="19" xfId="0" applyNumberFormat="1" applyFont="1" applyFill="1" applyBorder="1" applyAlignment="1">
      <alignment/>
    </xf>
    <xf numFmtId="49" fontId="14" fillId="43" borderId="16" xfId="0" applyNumberFormat="1" applyFont="1" applyFill="1" applyBorder="1" applyAlignment="1">
      <alignment/>
    </xf>
    <xf numFmtId="49" fontId="8" fillId="37" borderId="10" xfId="0" applyNumberFormat="1" applyFont="1" applyFill="1" applyBorder="1" applyAlignment="1">
      <alignment horizontal="center" vertical="top" wrapText="1"/>
    </xf>
    <xf numFmtId="49" fontId="8" fillId="32" borderId="20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justify" vertical="top" wrapText="1"/>
    </xf>
    <xf numFmtId="49" fontId="49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" fontId="51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49" fontId="8" fillId="49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6" fillId="50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14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8" fillId="51" borderId="10" xfId="0" applyNumberFormat="1" applyFont="1" applyFill="1" applyBorder="1" applyAlignment="1">
      <alignment horizontal="center" vertical="top" wrapText="1"/>
    </xf>
    <xf numFmtId="49" fontId="8" fillId="52" borderId="10" xfId="0" applyNumberFormat="1" applyFont="1" applyFill="1" applyBorder="1" applyAlignment="1">
      <alignment horizontal="center"/>
    </xf>
    <xf numFmtId="172" fontId="38" fillId="0" borderId="10" xfId="0" applyNumberFormat="1" applyFont="1" applyFill="1" applyBorder="1" applyAlignment="1">
      <alignment horizontal="center"/>
    </xf>
    <xf numFmtId="49" fontId="8" fillId="51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1" fontId="8" fillId="0" borderId="13" xfId="0" applyNumberFormat="1" applyFont="1" applyBorder="1" applyAlignment="1">
      <alignment horizontal="center"/>
    </xf>
    <xf numFmtId="49" fontId="8" fillId="53" borderId="10" xfId="0" applyNumberFormat="1" applyFont="1" applyFill="1" applyBorder="1" applyAlignment="1">
      <alignment horizontal="center" vertical="top" wrapText="1"/>
    </xf>
    <xf numFmtId="49" fontId="98" fillId="0" borderId="10" xfId="0" applyNumberFormat="1" applyFont="1" applyFill="1" applyBorder="1" applyAlignment="1">
      <alignment horizontal="justify" vertical="top" wrapText="1"/>
    </xf>
    <xf numFmtId="0" fontId="0" fillId="51" borderId="0" xfId="0" applyFill="1" applyAlignment="1">
      <alignment/>
    </xf>
    <xf numFmtId="4" fontId="21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horizontal="center"/>
    </xf>
    <xf numFmtId="172" fontId="29" fillId="0" borderId="10" xfId="0" applyNumberFormat="1" applyFont="1" applyBorder="1" applyAlignment="1">
      <alignment/>
    </xf>
    <xf numFmtId="0" fontId="0" fillId="52" borderId="0" xfId="0" applyFill="1" applyAlignment="1">
      <alignment/>
    </xf>
    <xf numFmtId="49" fontId="0" fillId="51" borderId="10" xfId="0" applyNumberFormat="1" applyFill="1" applyBorder="1" applyAlignment="1">
      <alignment horizontal="center"/>
    </xf>
    <xf numFmtId="49" fontId="8" fillId="54" borderId="10" xfId="0" applyNumberFormat="1" applyFont="1" applyFill="1" applyBorder="1" applyAlignment="1">
      <alignment horizontal="center"/>
    </xf>
    <xf numFmtId="49" fontId="8" fillId="54" borderId="10" xfId="0" applyNumberFormat="1" applyFont="1" applyFill="1" applyBorder="1" applyAlignment="1">
      <alignment vertical="top" wrapText="1"/>
    </xf>
    <xf numFmtId="49" fontId="8" fillId="54" borderId="10" xfId="0" applyNumberFormat="1" applyFont="1" applyFill="1" applyBorder="1" applyAlignment="1">
      <alignment horizontal="justify" vertical="top" wrapText="1"/>
    </xf>
    <xf numFmtId="2" fontId="8" fillId="54" borderId="10" xfId="0" applyNumberFormat="1" applyFont="1" applyFill="1" applyBorder="1" applyAlignment="1">
      <alignment horizontal="center" vertical="center"/>
    </xf>
    <xf numFmtId="49" fontId="8" fillId="54" borderId="10" xfId="0" applyNumberFormat="1" applyFont="1" applyFill="1" applyBorder="1" applyAlignment="1">
      <alignment horizontal="center" vertical="top" wrapText="1"/>
    </xf>
    <xf numFmtId="172" fontId="8" fillId="54" borderId="10" xfId="0" applyNumberFormat="1" applyFont="1" applyFill="1" applyBorder="1" applyAlignment="1">
      <alignment horizontal="center"/>
    </xf>
    <xf numFmtId="172" fontId="8" fillId="54" borderId="13" xfId="0" applyNumberFormat="1" applyFont="1" applyFill="1" applyBorder="1" applyAlignment="1">
      <alignment horizontal="center"/>
    </xf>
    <xf numFmtId="14" fontId="8" fillId="54" borderId="13" xfId="0" applyNumberFormat="1" applyFont="1" applyFill="1" applyBorder="1" applyAlignment="1">
      <alignment/>
    </xf>
    <xf numFmtId="14" fontId="8" fillId="54" borderId="10" xfId="0" applyNumberFormat="1" applyFont="1" applyFill="1" applyBorder="1" applyAlignment="1">
      <alignment/>
    </xf>
    <xf numFmtId="0" fontId="10" fillId="54" borderId="10" xfId="0" applyFont="1" applyFill="1" applyBorder="1" applyAlignment="1">
      <alignment/>
    </xf>
    <xf numFmtId="0" fontId="26" fillId="54" borderId="10" xfId="0" applyFont="1" applyFill="1" applyBorder="1" applyAlignment="1">
      <alignment/>
    </xf>
    <xf numFmtId="49" fontId="10" fillId="54" borderId="10" xfId="0" applyNumberFormat="1" applyFont="1" applyFill="1" applyBorder="1" applyAlignment="1">
      <alignment horizontal="justify" vertical="top" wrapText="1"/>
    </xf>
    <xf numFmtId="0" fontId="0" fillId="54" borderId="0" xfId="0" applyFill="1" applyAlignment="1">
      <alignment/>
    </xf>
    <xf numFmtId="49" fontId="14" fillId="54" borderId="10" xfId="0" applyNumberFormat="1" applyFont="1" applyFill="1" applyBorder="1" applyAlignment="1">
      <alignment horizontal="center"/>
    </xf>
    <xf numFmtId="4" fontId="8" fillId="54" borderId="10" xfId="0" applyNumberFormat="1" applyFont="1" applyFill="1" applyBorder="1" applyAlignment="1">
      <alignment horizontal="center" vertical="center"/>
    </xf>
    <xf numFmtId="14" fontId="8" fillId="54" borderId="13" xfId="0" applyNumberFormat="1" applyFont="1" applyFill="1" applyBorder="1" applyAlignment="1">
      <alignment horizontal="center"/>
    </xf>
    <xf numFmtId="2" fontId="14" fillId="54" borderId="10" xfId="0" applyNumberFormat="1" applyFont="1" applyFill="1" applyBorder="1" applyAlignment="1">
      <alignment wrapText="1"/>
    </xf>
    <xf numFmtId="49" fontId="38" fillId="54" borderId="10" xfId="0" applyNumberFormat="1" applyFont="1" applyFill="1" applyBorder="1" applyAlignment="1">
      <alignment vertical="top" wrapText="1"/>
    </xf>
    <xf numFmtId="0" fontId="8" fillId="54" borderId="0" xfId="0" applyFont="1" applyFill="1" applyAlignment="1">
      <alignment horizontal="center"/>
    </xf>
    <xf numFmtId="49" fontId="10" fillId="54" borderId="10" xfId="0" applyNumberFormat="1" applyFont="1" applyFill="1" applyBorder="1" applyAlignment="1">
      <alignment vertical="top" wrapText="1"/>
    </xf>
    <xf numFmtId="0" fontId="0" fillId="54" borderId="0" xfId="0" applyFill="1" applyAlignment="1">
      <alignment wrapText="1"/>
    </xf>
    <xf numFmtId="49" fontId="8" fillId="54" borderId="13" xfId="0" applyNumberFormat="1" applyFont="1" applyFill="1" applyBorder="1" applyAlignment="1">
      <alignment horizontal="center"/>
    </xf>
    <xf numFmtId="49" fontId="14" fillId="54" borderId="10" xfId="0" applyNumberFormat="1" applyFont="1" applyFill="1" applyBorder="1" applyAlignment="1">
      <alignment horizontal="justify" vertical="top" wrapText="1"/>
    </xf>
    <xf numFmtId="0" fontId="10" fillId="54" borderId="10" xfId="0" applyFont="1" applyFill="1" applyBorder="1" applyAlignment="1">
      <alignment wrapText="1"/>
    </xf>
    <xf numFmtId="49" fontId="38" fillId="54" borderId="10" xfId="0" applyNumberFormat="1" applyFont="1" applyFill="1" applyBorder="1" applyAlignment="1">
      <alignment horizontal="justify" vertical="top" wrapText="1"/>
    </xf>
    <xf numFmtId="4" fontId="38" fillId="54" borderId="10" xfId="0" applyNumberFormat="1" applyFont="1" applyFill="1" applyBorder="1" applyAlignment="1">
      <alignment horizontal="center" vertical="center"/>
    </xf>
    <xf numFmtId="49" fontId="38" fillId="54" borderId="10" xfId="0" applyNumberFormat="1" applyFont="1" applyFill="1" applyBorder="1" applyAlignment="1">
      <alignment horizontal="center" vertical="top" wrapText="1"/>
    </xf>
    <xf numFmtId="49" fontId="38" fillId="54" borderId="10" xfId="0" applyNumberFormat="1" applyFont="1" applyFill="1" applyBorder="1" applyAlignment="1">
      <alignment horizontal="center"/>
    </xf>
    <xf numFmtId="172" fontId="38" fillId="54" borderId="10" xfId="0" applyNumberFormat="1" applyFont="1" applyFill="1" applyBorder="1" applyAlignment="1">
      <alignment horizontal="center"/>
    </xf>
    <xf numFmtId="172" fontId="38" fillId="54" borderId="13" xfId="0" applyNumberFormat="1" applyFont="1" applyFill="1" applyBorder="1" applyAlignment="1">
      <alignment horizontal="center"/>
    </xf>
    <xf numFmtId="14" fontId="38" fillId="54" borderId="13" xfId="0" applyNumberFormat="1" applyFont="1" applyFill="1" applyBorder="1" applyAlignment="1">
      <alignment horizontal="center"/>
    </xf>
    <xf numFmtId="2" fontId="43" fillId="54" borderId="10" xfId="0" applyNumberFormat="1" applyFont="1" applyFill="1" applyBorder="1" applyAlignment="1">
      <alignment wrapText="1"/>
    </xf>
    <xf numFmtId="0" fontId="8" fillId="54" borderId="10" xfId="0" applyFont="1" applyFill="1" applyBorder="1" applyAlignment="1">
      <alignment/>
    </xf>
    <xf numFmtId="49" fontId="43" fillId="54" borderId="12" xfId="0" applyNumberFormat="1" applyFont="1" applyFill="1" applyBorder="1" applyAlignment="1">
      <alignment horizontal="center" vertical="top" wrapText="1"/>
    </xf>
    <xf numFmtId="49" fontId="43" fillId="54" borderId="10" xfId="0" applyNumberFormat="1" applyFont="1" applyFill="1" applyBorder="1" applyAlignment="1">
      <alignment wrapText="1"/>
    </xf>
    <xf numFmtId="0" fontId="38" fillId="54" borderId="10" xfId="0" applyFont="1" applyFill="1" applyBorder="1" applyAlignment="1">
      <alignment/>
    </xf>
    <xf numFmtId="0" fontId="28" fillId="54" borderId="10" xfId="0" applyFont="1" applyFill="1" applyBorder="1" applyAlignment="1">
      <alignment/>
    </xf>
    <xf numFmtId="0" fontId="40" fillId="54" borderId="10" xfId="0" applyFont="1" applyFill="1" applyBorder="1" applyAlignment="1">
      <alignment/>
    </xf>
    <xf numFmtId="49" fontId="28" fillId="54" borderId="10" xfId="0" applyNumberFormat="1" applyFont="1" applyFill="1" applyBorder="1" applyAlignment="1">
      <alignment horizontal="justify" vertical="top" wrapText="1"/>
    </xf>
    <xf numFmtId="2" fontId="14" fillId="54" borderId="10" xfId="0" applyNumberFormat="1" applyFont="1" applyFill="1" applyBorder="1" applyAlignment="1">
      <alignment horizontal="center"/>
    </xf>
    <xf numFmtId="2" fontId="47" fillId="54" borderId="10" xfId="0" applyNumberFormat="1" applyFont="1" applyFill="1" applyBorder="1" applyAlignment="1">
      <alignment horizontal="center"/>
    </xf>
    <xf numFmtId="2" fontId="54" fillId="54" borderId="10" xfId="0" applyNumberFormat="1" applyFont="1" applyFill="1" applyBorder="1" applyAlignment="1">
      <alignment horizontal="center"/>
    </xf>
    <xf numFmtId="14" fontId="38" fillId="54" borderId="10" xfId="0" applyNumberFormat="1" applyFont="1" applyFill="1" applyBorder="1" applyAlignment="1">
      <alignment/>
    </xf>
    <xf numFmtId="0" fontId="8" fillId="54" borderId="10" xfId="0" applyFont="1" applyFill="1" applyBorder="1" applyAlignment="1">
      <alignment horizontal="center" vertical="center" wrapText="1"/>
    </xf>
    <xf numFmtId="14" fontId="5" fillId="54" borderId="10" xfId="0" applyNumberFormat="1" applyFont="1" applyFill="1" applyBorder="1" applyAlignment="1">
      <alignment/>
    </xf>
    <xf numFmtId="0" fontId="5" fillId="54" borderId="10" xfId="0" applyFont="1" applyFill="1" applyBorder="1" applyAlignment="1">
      <alignment/>
    </xf>
    <xf numFmtId="0" fontId="0" fillId="54" borderId="10" xfId="0" applyFill="1" applyBorder="1" applyAlignment="1">
      <alignment/>
    </xf>
    <xf numFmtId="0" fontId="8" fillId="54" borderId="10" xfId="0" applyNumberFormat="1" applyFont="1" applyFill="1" applyBorder="1" applyAlignment="1">
      <alignment horizontal="center"/>
    </xf>
    <xf numFmtId="49" fontId="14" fillId="54" borderId="18" xfId="0" applyNumberFormat="1" applyFont="1" applyFill="1" applyBorder="1" applyAlignment="1">
      <alignment horizontal="center"/>
    </xf>
    <xf numFmtId="49" fontId="38" fillId="54" borderId="11" xfId="0" applyNumberFormat="1" applyFont="1" applyFill="1" applyBorder="1" applyAlignment="1">
      <alignment vertical="top" wrapText="1"/>
    </xf>
    <xf numFmtId="49" fontId="8" fillId="54" borderId="11" xfId="0" applyNumberFormat="1" applyFont="1" applyFill="1" applyBorder="1" applyAlignment="1">
      <alignment vertical="top" wrapText="1"/>
    </xf>
    <xf numFmtId="4" fontId="8" fillId="54" borderId="10" xfId="0" applyNumberFormat="1" applyFont="1" applyFill="1" applyBorder="1" applyAlignment="1">
      <alignment horizontal="center"/>
    </xf>
    <xf numFmtId="49" fontId="8" fillId="54" borderId="10" xfId="0" applyNumberFormat="1" applyFont="1" applyFill="1" applyBorder="1" applyAlignment="1">
      <alignment horizontal="center" wrapText="1"/>
    </xf>
    <xf numFmtId="49" fontId="14" fillId="54" borderId="10" xfId="0" applyNumberFormat="1" applyFont="1" applyFill="1" applyBorder="1" applyAlignment="1">
      <alignment horizontal="justify" wrapText="1"/>
    </xf>
    <xf numFmtId="0" fontId="5" fillId="54" borderId="10" xfId="0" applyFont="1" applyFill="1" applyBorder="1" applyAlignment="1">
      <alignment wrapText="1"/>
    </xf>
    <xf numFmtId="49" fontId="8" fillId="54" borderId="16" xfId="0" applyNumberFormat="1" applyFont="1" applyFill="1" applyBorder="1" applyAlignment="1">
      <alignment horizontal="center" wrapText="1"/>
    </xf>
    <xf numFmtId="49" fontId="14" fillId="54" borderId="16" xfId="0" applyNumberFormat="1" applyFont="1" applyFill="1" applyBorder="1" applyAlignment="1">
      <alignment horizontal="justify" wrapText="1"/>
    </xf>
    <xf numFmtId="0" fontId="5" fillId="54" borderId="16" xfId="0" applyFont="1" applyFill="1" applyBorder="1" applyAlignment="1">
      <alignment wrapText="1"/>
    </xf>
    <xf numFmtId="0" fontId="0" fillId="54" borderId="16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38" fillId="0" borderId="19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vertical="top" wrapText="1"/>
    </xf>
    <xf numFmtId="2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justify" vertical="top" wrapText="1"/>
    </xf>
    <xf numFmtId="4" fontId="8" fillId="0" borderId="18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justify" wrapText="1"/>
    </xf>
    <xf numFmtId="0" fontId="5" fillId="0" borderId="16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0" fontId="55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0" fontId="55" fillId="54" borderId="10" xfId="0" applyFont="1" applyFill="1" applyBorder="1" applyAlignment="1">
      <alignment/>
    </xf>
    <xf numFmtId="49" fontId="55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49" fontId="8" fillId="52" borderId="10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/>
    </xf>
    <xf numFmtId="4" fontId="16" fillId="35" borderId="13" xfId="0" applyNumberFormat="1" applyFont="1" applyFill="1" applyBorder="1" applyAlignment="1">
      <alignment horizontal="center"/>
    </xf>
    <xf numFmtId="4" fontId="16" fillId="3" borderId="13" xfId="0" applyNumberFormat="1" applyFont="1" applyFill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/>
    </xf>
    <xf numFmtId="14" fontId="99" fillId="0" borderId="10" xfId="0" applyNumberFormat="1" applyFont="1" applyBorder="1" applyAlignment="1">
      <alignment/>
    </xf>
    <xf numFmtId="14" fontId="0" fillId="0" borderId="10" xfId="0" applyNumberForma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14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14" fontId="0" fillId="0" borderId="10" xfId="0" applyNumberFormat="1" applyFont="1" applyBorder="1" applyAlignment="1">
      <alignment/>
    </xf>
    <xf numFmtId="49" fontId="0" fillId="51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" fontId="16" fillId="0" borderId="1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2" xfId="53" applyFont="1" applyBorder="1" applyAlignment="1">
      <alignment horizontal="center" vertical="center" wrapText="1"/>
      <protection/>
    </xf>
    <xf numFmtId="1" fontId="101" fillId="55" borderId="10" xfId="0" applyNumberFormat="1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1" fontId="10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101" fillId="0" borderId="0" xfId="0" applyNumberFormat="1" applyFont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57" fillId="0" borderId="10" xfId="0" applyNumberFormat="1" applyFont="1" applyBorder="1" applyAlignment="1">
      <alignment horizontal="center"/>
    </xf>
    <xf numFmtId="49" fontId="58" fillId="35" borderId="18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vertical="top" wrapText="1"/>
    </xf>
    <xf numFmtId="49" fontId="57" fillId="0" borderId="11" xfId="0" applyNumberFormat="1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center"/>
    </xf>
    <xf numFmtId="49" fontId="57" fillId="4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justify" vertical="top" wrapText="1"/>
    </xf>
    <xf numFmtId="4" fontId="5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justify" wrapText="1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49" fontId="8" fillId="0" borderId="19" xfId="0" applyNumberFormat="1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49" fontId="7" fillId="0" borderId="13" xfId="0" applyNumberFormat="1" applyFont="1" applyBorder="1" applyAlignment="1">
      <alignment horizontal="justify" vertical="top" wrapText="1"/>
    </xf>
    <xf numFmtId="0" fontId="0" fillId="0" borderId="20" xfId="0" applyFont="1" applyBorder="1" applyAlignment="1">
      <alignment wrapText="1"/>
    </xf>
    <xf numFmtId="0" fontId="0" fillId="0" borderId="15" xfId="0" applyBorder="1" applyAlignment="1">
      <alignment wrapText="1"/>
    </xf>
    <xf numFmtId="49" fontId="29" fillId="0" borderId="13" xfId="0" applyNumberFormat="1" applyFont="1" applyBorder="1" applyAlignment="1">
      <alignment horizontal="justify" vertical="top" wrapText="1"/>
    </xf>
    <xf numFmtId="0" fontId="20" fillId="0" borderId="20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 МУП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S208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166" sqref="Q166"/>
    </sheetView>
  </sheetViews>
  <sheetFormatPr defaultColWidth="9.00390625" defaultRowHeight="12.75"/>
  <cols>
    <col min="1" max="1" width="4.00390625" style="3" customWidth="1"/>
    <col min="2" max="2" width="8.25390625" style="3" customWidth="1"/>
    <col min="3" max="3" width="16.125" style="1" customWidth="1"/>
    <col min="4" max="4" width="13.25390625" style="1" customWidth="1"/>
    <col min="5" max="5" width="24.00390625" style="3" customWidth="1"/>
    <col min="6" max="6" width="15.625" style="3" customWidth="1"/>
    <col min="7" max="7" width="9.375" style="3" customWidth="1"/>
    <col min="8" max="8" width="13.875" style="1" customWidth="1"/>
    <col min="9" max="9" width="13.75390625" style="1" customWidth="1"/>
    <col min="10" max="10" width="13.00390625" style="2" customWidth="1"/>
    <col min="11" max="11" width="10.375" style="2" customWidth="1"/>
    <col min="12" max="12" width="26.00390625" style="0" customWidth="1"/>
    <col min="13" max="13" width="16.875" style="0" customWidth="1"/>
    <col min="14" max="14" width="17.375" style="0" customWidth="1"/>
    <col min="15" max="15" width="13.75390625" style="0" customWidth="1"/>
    <col min="16" max="16" width="19.75390625" style="0" customWidth="1"/>
    <col min="17" max="17" width="21.75390625" style="0" customWidth="1"/>
    <col min="18" max="18" width="28.625" style="0" customWidth="1"/>
  </cols>
  <sheetData>
    <row r="2" ht="12.75">
      <c r="H2" s="361"/>
    </row>
    <row r="3" spans="1:12" ht="18">
      <c r="A3" s="253"/>
      <c r="B3" s="357"/>
      <c r="C3" s="358" t="s">
        <v>1933</v>
      </c>
      <c r="D3" s="359"/>
      <c r="E3" s="253"/>
      <c r="F3" s="253"/>
      <c r="G3" s="253"/>
      <c r="H3" s="254"/>
      <c r="I3" s="254"/>
      <c r="J3" s="255"/>
      <c r="K3" s="255"/>
      <c r="L3" s="256"/>
    </row>
    <row r="4" spans="1:12" ht="12.75">
      <c r="A4" s="253"/>
      <c r="B4" s="253"/>
      <c r="C4" s="254"/>
      <c r="D4" s="254"/>
      <c r="E4" s="253"/>
      <c r="F4" s="253"/>
      <c r="G4" s="253"/>
      <c r="H4" s="254"/>
      <c r="I4" s="254"/>
      <c r="J4" s="255"/>
      <c r="K4" s="255"/>
      <c r="L4" s="256"/>
    </row>
    <row r="5" spans="1:12" ht="12.75">
      <c r="A5" s="253"/>
      <c r="B5" s="253"/>
      <c r="C5" s="254"/>
      <c r="D5" s="254"/>
      <c r="E5" s="253"/>
      <c r="F5" s="253"/>
      <c r="G5" s="253"/>
      <c r="H5" s="254"/>
      <c r="I5" s="254"/>
      <c r="J5" s="255"/>
      <c r="K5" s="255"/>
      <c r="L5" s="256"/>
    </row>
    <row r="6" spans="1:18" ht="98.25" customHeight="1">
      <c r="A6" s="25" t="s">
        <v>2163</v>
      </c>
      <c r="B6" s="25" t="s">
        <v>2157</v>
      </c>
      <c r="C6" s="25" t="s">
        <v>2156</v>
      </c>
      <c r="D6" s="25" t="s">
        <v>1494</v>
      </c>
      <c r="E6" s="25" t="s">
        <v>368</v>
      </c>
      <c r="F6" s="25" t="s">
        <v>1322</v>
      </c>
      <c r="G6" s="25" t="s">
        <v>2158</v>
      </c>
      <c r="H6" s="25" t="s">
        <v>1918</v>
      </c>
      <c r="I6" s="25" t="s">
        <v>502</v>
      </c>
      <c r="J6" s="25" t="s">
        <v>2159</v>
      </c>
      <c r="K6" s="25" t="s">
        <v>506</v>
      </c>
      <c r="L6" s="26" t="s">
        <v>2114</v>
      </c>
      <c r="M6" s="111" t="s">
        <v>288</v>
      </c>
      <c r="N6" s="113" t="s">
        <v>697</v>
      </c>
      <c r="O6" s="111" t="s">
        <v>1919</v>
      </c>
      <c r="P6" s="111" t="s">
        <v>274</v>
      </c>
      <c r="Q6" s="111" t="s">
        <v>2184</v>
      </c>
      <c r="R6" s="111" t="s">
        <v>2233</v>
      </c>
    </row>
    <row r="7" spans="1:17" s="408" customFormat="1" ht="34.5" customHeight="1">
      <c r="A7" s="396" t="s">
        <v>2048</v>
      </c>
      <c r="B7" s="396" t="s">
        <v>824</v>
      </c>
      <c r="C7" s="397" t="s">
        <v>276</v>
      </c>
      <c r="D7" s="398" t="s">
        <v>205</v>
      </c>
      <c r="E7" s="399">
        <v>131.6</v>
      </c>
      <c r="F7" s="400" t="s">
        <v>246</v>
      </c>
      <c r="G7" s="396" t="s">
        <v>1081</v>
      </c>
      <c r="H7" s="401">
        <v>0</v>
      </c>
      <c r="I7" s="402"/>
      <c r="J7" s="403"/>
      <c r="K7" s="404"/>
      <c r="L7" s="398" t="s">
        <v>827</v>
      </c>
      <c r="M7" s="405"/>
      <c r="N7" s="406"/>
      <c r="O7" s="406"/>
      <c r="P7" s="406"/>
      <c r="Q7" s="407" t="s">
        <v>2364</v>
      </c>
    </row>
    <row r="8" spans="1:17" ht="37.5" customHeight="1">
      <c r="A8" s="240" t="s">
        <v>2266</v>
      </c>
      <c r="B8" s="240" t="s">
        <v>277</v>
      </c>
      <c r="C8" s="242" t="s">
        <v>278</v>
      </c>
      <c r="D8" s="257" t="s">
        <v>1853</v>
      </c>
      <c r="E8" s="95">
        <v>5.1</v>
      </c>
      <c r="F8" s="258" t="s">
        <v>246</v>
      </c>
      <c r="G8" s="240" t="s">
        <v>1081</v>
      </c>
      <c r="H8" s="12">
        <v>8003</v>
      </c>
      <c r="I8" s="259"/>
      <c r="J8" s="260"/>
      <c r="K8" s="261"/>
      <c r="L8" s="257" t="s">
        <v>827</v>
      </c>
      <c r="M8" s="14"/>
      <c r="N8" s="108"/>
      <c r="O8" s="108"/>
      <c r="P8" s="108"/>
      <c r="Q8" s="107" t="s">
        <v>279</v>
      </c>
    </row>
    <row r="9" spans="1:17" ht="36" customHeight="1">
      <c r="A9" s="240" t="s">
        <v>2267</v>
      </c>
      <c r="B9" s="241" t="s">
        <v>891</v>
      </c>
      <c r="C9" s="257" t="s">
        <v>2028</v>
      </c>
      <c r="D9" s="257" t="s">
        <v>1855</v>
      </c>
      <c r="E9" s="95">
        <v>909.9</v>
      </c>
      <c r="F9" s="258" t="s">
        <v>246</v>
      </c>
      <c r="G9" s="240" t="s">
        <v>1081</v>
      </c>
      <c r="H9" s="12">
        <v>248484</v>
      </c>
      <c r="I9" s="259"/>
      <c r="J9" s="262" t="s">
        <v>2041</v>
      </c>
      <c r="K9" s="263" t="s">
        <v>2355</v>
      </c>
      <c r="L9" s="257" t="s">
        <v>827</v>
      </c>
      <c r="M9" s="14"/>
      <c r="N9" s="108"/>
      <c r="O9" s="108"/>
      <c r="P9" s="108"/>
      <c r="Q9" s="107" t="s">
        <v>2040</v>
      </c>
    </row>
    <row r="10" spans="1:17" s="408" customFormat="1" ht="38.25" customHeight="1">
      <c r="A10" s="396" t="s">
        <v>2268</v>
      </c>
      <c r="B10" s="409" t="s">
        <v>892</v>
      </c>
      <c r="C10" s="398" t="s">
        <v>591</v>
      </c>
      <c r="D10" s="398" t="s">
        <v>1854</v>
      </c>
      <c r="E10" s="410">
        <v>1553.7</v>
      </c>
      <c r="F10" s="400" t="s">
        <v>246</v>
      </c>
      <c r="G10" s="396" t="s">
        <v>1081</v>
      </c>
      <c r="H10" s="401">
        <v>336111</v>
      </c>
      <c r="I10" s="402"/>
      <c r="J10" s="411">
        <v>21047</v>
      </c>
      <c r="K10" s="412" t="s">
        <v>2356</v>
      </c>
      <c r="L10" s="398" t="s">
        <v>615</v>
      </c>
      <c r="M10" s="407" t="s">
        <v>176</v>
      </c>
      <c r="N10" s="406"/>
      <c r="O10" s="406"/>
      <c r="P10" s="406"/>
      <c r="Q10" s="407" t="s">
        <v>1009</v>
      </c>
    </row>
    <row r="11" spans="1:17" ht="42.75" customHeight="1">
      <c r="A11" s="240" t="s">
        <v>2269</v>
      </c>
      <c r="B11" s="241" t="s">
        <v>893</v>
      </c>
      <c r="C11" s="257" t="s">
        <v>2016</v>
      </c>
      <c r="D11" s="257" t="s">
        <v>895</v>
      </c>
      <c r="E11" s="95">
        <v>1167.9</v>
      </c>
      <c r="F11" s="258" t="s">
        <v>246</v>
      </c>
      <c r="G11" s="240" t="s">
        <v>894</v>
      </c>
      <c r="H11" s="12">
        <v>916655</v>
      </c>
      <c r="I11" s="259"/>
      <c r="J11" s="264">
        <v>28237</v>
      </c>
      <c r="K11" s="263" t="s">
        <v>2489</v>
      </c>
      <c r="L11" s="257"/>
      <c r="M11" s="107"/>
      <c r="N11" s="108"/>
      <c r="O11" s="108"/>
      <c r="P11" s="108"/>
      <c r="Q11" s="107" t="s">
        <v>1911</v>
      </c>
    </row>
    <row r="12" spans="1:18" s="408" customFormat="1" ht="51" customHeight="1">
      <c r="A12" s="396" t="s">
        <v>2270</v>
      </c>
      <c r="B12" s="409" t="s">
        <v>2219</v>
      </c>
      <c r="C12" s="413" t="s">
        <v>256</v>
      </c>
      <c r="D12" s="398" t="s">
        <v>2218</v>
      </c>
      <c r="E12" s="399">
        <v>443.2</v>
      </c>
      <c r="F12" s="400" t="s">
        <v>72</v>
      </c>
      <c r="G12" s="398"/>
      <c r="H12" s="401">
        <v>3009827.9</v>
      </c>
      <c r="I12" s="414">
        <v>2150537.26</v>
      </c>
      <c r="J12" s="411">
        <v>23012</v>
      </c>
      <c r="K12" s="412" t="s">
        <v>1604</v>
      </c>
      <c r="L12" s="398" t="s">
        <v>622</v>
      </c>
      <c r="M12" s="407"/>
      <c r="N12" s="406"/>
      <c r="O12" s="406"/>
      <c r="P12" s="406"/>
      <c r="Q12" s="415" t="s">
        <v>1503</v>
      </c>
      <c r="R12" s="416" t="s">
        <v>2542</v>
      </c>
    </row>
    <row r="13" spans="1:17" s="408" customFormat="1" ht="50.25" customHeight="1">
      <c r="A13" s="396" t="s">
        <v>1097</v>
      </c>
      <c r="B13" s="409" t="s">
        <v>1501</v>
      </c>
      <c r="C13" s="413" t="s">
        <v>1502</v>
      </c>
      <c r="D13" s="397" t="s">
        <v>137</v>
      </c>
      <c r="E13" s="399">
        <v>785.3</v>
      </c>
      <c r="F13" s="400" t="s">
        <v>246</v>
      </c>
      <c r="G13" s="398"/>
      <c r="H13" s="401">
        <v>1828745</v>
      </c>
      <c r="I13" s="401">
        <v>1828745</v>
      </c>
      <c r="J13" s="417" t="s">
        <v>952</v>
      </c>
      <c r="K13" s="418" t="s">
        <v>953</v>
      </c>
      <c r="L13" s="398" t="s">
        <v>1452</v>
      </c>
      <c r="M13" s="419"/>
      <c r="N13" s="406"/>
      <c r="O13" s="406"/>
      <c r="P13" s="406"/>
      <c r="Q13" s="415" t="s">
        <v>1503</v>
      </c>
    </row>
    <row r="14" spans="1:17" ht="36.75" customHeight="1">
      <c r="A14" s="240" t="s">
        <v>1098</v>
      </c>
      <c r="B14" s="241" t="s">
        <v>67</v>
      </c>
      <c r="C14" s="242" t="s">
        <v>2220</v>
      </c>
      <c r="D14" s="257" t="s">
        <v>498</v>
      </c>
      <c r="E14" s="95">
        <v>194.7</v>
      </c>
      <c r="F14" s="258" t="s">
        <v>246</v>
      </c>
      <c r="G14" s="257"/>
      <c r="H14" s="12" t="s">
        <v>616</v>
      </c>
      <c r="I14" s="12">
        <v>53501.68</v>
      </c>
      <c r="J14" s="238" t="s">
        <v>917</v>
      </c>
      <c r="K14" s="263" t="s">
        <v>1158</v>
      </c>
      <c r="L14" s="236"/>
      <c r="M14" s="124"/>
      <c r="N14" s="108"/>
      <c r="O14" s="108"/>
      <c r="P14" s="108"/>
      <c r="Q14" s="102" t="s">
        <v>1503</v>
      </c>
    </row>
    <row r="15" spans="1:17" ht="36" customHeight="1">
      <c r="A15" s="240" t="s">
        <v>1099</v>
      </c>
      <c r="B15" s="241" t="s">
        <v>2304</v>
      </c>
      <c r="C15" s="242" t="s">
        <v>7</v>
      </c>
      <c r="D15" s="257" t="s">
        <v>2305</v>
      </c>
      <c r="E15" s="95">
        <v>171.6</v>
      </c>
      <c r="F15" s="258" t="s">
        <v>246</v>
      </c>
      <c r="G15" s="257"/>
      <c r="H15" s="101">
        <v>118686.48</v>
      </c>
      <c r="I15" s="101">
        <v>47154.03</v>
      </c>
      <c r="J15" s="238" t="s">
        <v>917</v>
      </c>
      <c r="K15" s="266" t="s">
        <v>6</v>
      </c>
      <c r="L15" s="236"/>
      <c r="M15" s="124"/>
      <c r="N15" s="108"/>
      <c r="O15" s="108"/>
      <c r="P15" s="108"/>
      <c r="Q15" s="102" t="s">
        <v>1503</v>
      </c>
    </row>
    <row r="16" spans="1:17" ht="35.25" customHeight="1">
      <c r="A16" s="240" t="s">
        <v>1100</v>
      </c>
      <c r="B16" s="241" t="s">
        <v>68</v>
      </c>
      <c r="C16" s="242" t="s">
        <v>2221</v>
      </c>
      <c r="D16" s="257" t="s">
        <v>1117</v>
      </c>
      <c r="E16" s="95">
        <v>196.6</v>
      </c>
      <c r="F16" s="258" t="s">
        <v>246</v>
      </c>
      <c r="G16" s="257"/>
      <c r="H16" s="12">
        <v>40471.68</v>
      </c>
      <c r="I16" s="12">
        <v>21672.74</v>
      </c>
      <c r="J16" s="238">
        <v>1990</v>
      </c>
      <c r="K16" s="266" t="s">
        <v>1909</v>
      </c>
      <c r="L16" s="236"/>
      <c r="M16" s="124"/>
      <c r="N16" s="108"/>
      <c r="O16" s="108"/>
      <c r="P16" s="108"/>
      <c r="Q16" s="102" t="s">
        <v>1503</v>
      </c>
    </row>
    <row r="17" spans="1:17" ht="49.5" customHeight="1">
      <c r="A17" s="240" t="s">
        <v>1101</v>
      </c>
      <c r="B17" s="241" t="s">
        <v>889</v>
      </c>
      <c r="C17" s="257" t="s">
        <v>590</v>
      </c>
      <c r="D17" s="257" t="s">
        <v>890</v>
      </c>
      <c r="E17" s="95">
        <v>217.3</v>
      </c>
      <c r="F17" s="267" t="s">
        <v>1268</v>
      </c>
      <c r="G17" s="240"/>
      <c r="H17" s="12">
        <v>125048</v>
      </c>
      <c r="I17" s="259"/>
      <c r="J17" s="264">
        <v>23820</v>
      </c>
      <c r="K17" s="263" t="s">
        <v>2139</v>
      </c>
      <c r="L17" s="257"/>
      <c r="M17" s="107"/>
      <c r="N17" s="108"/>
      <c r="O17" s="108"/>
      <c r="P17" s="108"/>
      <c r="Q17" s="107" t="s">
        <v>10</v>
      </c>
    </row>
    <row r="18" spans="1:17" ht="48.75" customHeight="1">
      <c r="A18" s="240" t="s">
        <v>1102</v>
      </c>
      <c r="B18" s="241" t="s">
        <v>2502</v>
      </c>
      <c r="C18" s="257" t="s">
        <v>2217</v>
      </c>
      <c r="D18" s="257" t="s">
        <v>320</v>
      </c>
      <c r="E18" s="95">
        <v>36</v>
      </c>
      <c r="F18" s="267" t="s">
        <v>1268</v>
      </c>
      <c r="G18" s="240"/>
      <c r="H18" s="12">
        <v>12838</v>
      </c>
      <c r="I18" s="259"/>
      <c r="J18" s="264"/>
      <c r="K18" s="263" t="s">
        <v>1799</v>
      </c>
      <c r="L18" s="257"/>
      <c r="M18" s="107"/>
      <c r="N18" s="108"/>
      <c r="O18" s="108"/>
      <c r="P18" s="108"/>
      <c r="Q18" s="107" t="s">
        <v>11</v>
      </c>
    </row>
    <row r="19" spans="1:17" ht="38.25" customHeight="1">
      <c r="A19" s="240" t="s">
        <v>1103</v>
      </c>
      <c r="B19" s="241" t="s">
        <v>898</v>
      </c>
      <c r="C19" s="257" t="s">
        <v>2160</v>
      </c>
      <c r="D19" s="257" t="s">
        <v>1738</v>
      </c>
      <c r="E19" s="104">
        <v>552.6</v>
      </c>
      <c r="F19" s="268" t="s">
        <v>931</v>
      </c>
      <c r="G19" s="240" t="s">
        <v>899</v>
      </c>
      <c r="H19" s="12">
        <v>211075</v>
      </c>
      <c r="I19" s="259" t="s">
        <v>606</v>
      </c>
      <c r="J19" s="264">
        <v>31517</v>
      </c>
      <c r="K19" s="263" t="s">
        <v>105</v>
      </c>
      <c r="L19" s="257"/>
      <c r="M19" s="107"/>
      <c r="N19" s="108"/>
      <c r="O19" s="108"/>
      <c r="P19" s="108"/>
      <c r="Q19" s="107" t="s">
        <v>132</v>
      </c>
    </row>
    <row r="20" spans="1:17" ht="51" customHeight="1">
      <c r="A20" s="240" t="s">
        <v>149</v>
      </c>
      <c r="B20" s="269" t="s">
        <v>464</v>
      </c>
      <c r="C20" s="270" t="s">
        <v>2311</v>
      </c>
      <c r="D20" s="257" t="s">
        <v>1036</v>
      </c>
      <c r="E20" s="104">
        <v>559.4</v>
      </c>
      <c r="F20" s="268" t="s">
        <v>931</v>
      </c>
      <c r="G20" s="271"/>
      <c r="H20" s="12">
        <v>516817</v>
      </c>
      <c r="I20" s="259"/>
      <c r="J20" s="264" t="s">
        <v>2000</v>
      </c>
      <c r="K20" s="272" t="s">
        <v>1424</v>
      </c>
      <c r="L20" s="236"/>
      <c r="M20" s="14"/>
      <c r="N20" s="108"/>
      <c r="O20" s="108"/>
      <c r="P20" s="108"/>
      <c r="Q20" s="109" t="s">
        <v>175</v>
      </c>
    </row>
    <row r="21" spans="1:17" ht="60.75" customHeight="1">
      <c r="A21" s="383" t="s">
        <v>150</v>
      </c>
      <c r="B21" s="241" t="s">
        <v>2354</v>
      </c>
      <c r="C21" s="257" t="s">
        <v>752</v>
      </c>
      <c r="D21" s="257" t="s">
        <v>204</v>
      </c>
      <c r="E21" s="104">
        <v>199.7</v>
      </c>
      <c r="F21" s="273" t="s">
        <v>932</v>
      </c>
      <c r="G21" s="240" t="s">
        <v>991</v>
      </c>
      <c r="H21" s="12">
        <v>773360</v>
      </c>
      <c r="I21" s="259">
        <v>743284.92</v>
      </c>
      <c r="J21" s="264">
        <v>40188</v>
      </c>
      <c r="K21" s="274" t="s">
        <v>741</v>
      </c>
      <c r="L21" s="257" t="s">
        <v>9</v>
      </c>
      <c r="M21" s="14"/>
      <c r="N21" s="108"/>
      <c r="O21" s="108"/>
      <c r="P21" s="108"/>
      <c r="Q21" s="107" t="s">
        <v>1080</v>
      </c>
    </row>
    <row r="22" spans="1:17" ht="27" customHeight="1">
      <c r="A22" s="383" t="s">
        <v>151</v>
      </c>
      <c r="B22" s="241" t="s">
        <v>1702</v>
      </c>
      <c r="C22" s="257" t="s">
        <v>2228</v>
      </c>
      <c r="D22" s="257" t="s">
        <v>2297</v>
      </c>
      <c r="E22" s="104">
        <v>15</v>
      </c>
      <c r="F22" s="273" t="s">
        <v>932</v>
      </c>
      <c r="G22" s="275" t="s">
        <v>2230</v>
      </c>
      <c r="H22" s="12">
        <v>25000</v>
      </c>
      <c r="I22" s="259">
        <v>0</v>
      </c>
      <c r="J22" s="264">
        <v>38047</v>
      </c>
      <c r="K22" s="261" t="s">
        <v>1799</v>
      </c>
      <c r="L22" s="236" t="s">
        <v>2231</v>
      </c>
      <c r="M22" s="14"/>
      <c r="N22" s="108"/>
      <c r="O22" s="108"/>
      <c r="P22" s="108"/>
      <c r="Q22" s="107" t="s">
        <v>2229</v>
      </c>
    </row>
    <row r="23" spans="1:17" ht="28.5" customHeight="1">
      <c r="A23" s="383" t="s">
        <v>899</v>
      </c>
      <c r="B23" s="241" t="s">
        <v>1336</v>
      </c>
      <c r="C23" s="257" t="s">
        <v>2232</v>
      </c>
      <c r="D23" s="257" t="s">
        <v>1382</v>
      </c>
      <c r="E23" s="104">
        <v>36</v>
      </c>
      <c r="F23" s="273" t="s">
        <v>932</v>
      </c>
      <c r="G23" s="275" t="s">
        <v>2283</v>
      </c>
      <c r="H23" s="12">
        <v>75427</v>
      </c>
      <c r="I23" s="259">
        <v>0</v>
      </c>
      <c r="J23" s="264">
        <v>35796</v>
      </c>
      <c r="K23" s="261"/>
      <c r="L23" s="236"/>
      <c r="M23" s="14"/>
      <c r="N23" s="108"/>
      <c r="O23" s="108"/>
      <c r="P23" s="108"/>
      <c r="Q23" s="107" t="s">
        <v>1988</v>
      </c>
    </row>
    <row r="24" spans="1:17" ht="36" customHeight="1">
      <c r="A24" s="383" t="s">
        <v>152</v>
      </c>
      <c r="B24" s="248" t="s">
        <v>1970</v>
      </c>
      <c r="C24" s="257" t="s">
        <v>1967</v>
      </c>
      <c r="D24" s="257" t="s">
        <v>1968</v>
      </c>
      <c r="E24" s="104">
        <v>36</v>
      </c>
      <c r="F24" s="273" t="s">
        <v>932</v>
      </c>
      <c r="G24" s="275" t="s">
        <v>1969</v>
      </c>
      <c r="H24" s="12">
        <v>75427</v>
      </c>
      <c r="I24" s="259">
        <v>0</v>
      </c>
      <c r="J24" s="264">
        <v>35796</v>
      </c>
      <c r="K24" s="261"/>
      <c r="L24" s="236"/>
      <c r="M24" s="14"/>
      <c r="N24" s="108"/>
      <c r="O24" s="108"/>
      <c r="P24" s="108"/>
      <c r="Q24" s="107"/>
    </row>
    <row r="25" spans="1:17" ht="31.5" customHeight="1">
      <c r="A25" s="383" t="s">
        <v>153</v>
      </c>
      <c r="B25" s="241" t="s">
        <v>2284</v>
      </c>
      <c r="C25" s="257" t="s">
        <v>585</v>
      </c>
      <c r="D25" s="257" t="s">
        <v>374</v>
      </c>
      <c r="E25" s="104">
        <v>192</v>
      </c>
      <c r="F25" s="273" t="s">
        <v>932</v>
      </c>
      <c r="G25" s="275" t="s">
        <v>2285</v>
      </c>
      <c r="H25" s="12">
        <v>236286</v>
      </c>
      <c r="I25" s="259">
        <v>0</v>
      </c>
      <c r="J25" s="264">
        <v>26299</v>
      </c>
      <c r="K25" s="261"/>
      <c r="L25" s="236"/>
      <c r="M25" s="14"/>
      <c r="N25" s="108"/>
      <c r="O25" s="108"/>
      <c r="P25" s="108"/>
      <c r="Q25" s="107" t="s">
        <v>395</v>
      </c>
    </row>
    <row r="26" spans="1:17" ht="30" customHeight="1">
      <c r="A26" s="383" t="s">
        <v>480</v>
      </c>
      <c r="B26" s="241" t="s">
        <v>2286</v>
      </c>
      <c r="C26" s="257" t="s">
        <v>375</v>
      </c>
      <c r="D26" s="257" t="s">
        <v>1231</v>
      </c>
      <c r="E26" s="104">
        <v>103</v>
      </c>
      <c r="F26" s="273" t="s">
        <v>932</v>
      </c>
      <c r="G26" s="275" t="s">
        <v>2287</v>
      </c>
      <c r="H26" s="12">
        <v>153363</v>
      </c>
      <c r="I26" s="259">
        <v>0</v>
      </c>
      <c r="J26" s="264">
        <v>29566</v>
      </c>
      <c r="K26" s="261"/>
      <c r="L26" s="236"/>
      <c r="M26" s="14"/>
      <c r="N26" s="108"/>
      <c r="O26" s="108"/>
      <c r="P26" s="108"/>
      <c r="Q26" s="107" t="s">
        <v>586</v>
      </c>
    </row>
    <row r="27" spans="1:17" ht="30" customHeight="1">
      <c r="A27" s="383" t="s">
        <v>154</v>
      </c>
      <c r="B27" s="241" t="s">
        <v>1920</v>
      </c>
      <c r="C27" s="257" t="s">
        <v>981</v>
      </c>
      <c r="D27" s="257" t="s">
        <v>1232</v>
      </c>
      <c r="E27" s="104">
        <v>108</v>
      </c>
      <c r="F27" s="273" t="s">
        <v>932</v>
      </c>
      <c r="G27" s="275" t="s">
        <v>1921</v>
      </c>
      <c r="H27" s="12">
        <v>393603</v>
      </c>
      <c r="I27" s="259">
        <v>0</v>
      </c>
      <c r="J27" s="264">
        <v>28672</v>
      </c>
      <c r="K27" s="261"/>
      <c r="L27" s="236"/>
      <c r="M27" s="14"/>
      <c r="N27" s="108"/>
      <c r="O27" s="108"/>
      <c r="P27" s="108"/>
      <c r="Q27" s="107" t="s">
        <v>2091</v>
      </c>
    </row>
    <row r="28" spans="1:17" ht="36.75" customHeight="1">
      <c r="A28" s="383" t="s">
        <v>155</v>
      </c>
      <c r="B28" s="241" t="s">
        <v>2189</v>
      </c>
      <c r="C28" s="257" t="s">
        <v>937</v>
      </c>
      <c r="D28" s="257" t="s">
        <v>1177</v>
      </c>
      <c r="E28" s="104">
        <v>57.2</v>
      </c>
      <c r="F28" s="273" t="s">
        <v>932</v>
      </c>
      <c r="G28" s="275" t="s">
        <v>2190</v>
      </c>
      <c r="H28" s="12">
        <v>176064</v>
      </c>
      <c r="I28" s="259">
        <v>0</v>
      </c>
      <c r="J28" s="264">
        <v>29456</v>
      </c>
      <c r="K28" s="276" t="s">
        <v>1259</v>
      </c>
      <c r="L28" s="236"/>
      <c r="M28" s="14"/>
      <c r="N28" s="108"/>
      <c r="O28" s="108"/>
      <c r="P28" s="108"/>
      <c r="Q28" s="107" t="s">
        <v>936</v>
      </c>
    </row>
    <row r="29" spans="1:17" ht="42" customHeight="1">
      <c r="A29" s="383" t="s">
        <v>156</v>
      </c>
      <c r="B29" s="241" t="s">
        <v>2191</v>
      </c>
      <c r="C29" s="257" t="s">
        <v>1178</v>
      </c>
      <c r="D29" s="257" t="s">
        <v>1133</v>
      </c>
      <c r="E29" s="104">
        <v>80</v>
      </c>
      <c r="F29" s="273" t="s">
        <v>932</v>
      </c>
      <c r="G29" s="275" t="s">
        <v>2078</v>
      </c>
      <c r="H29" s="12">
        <v>72886</v>
      </c>
      <c r="I29" s="259">
        <v>0</v>
      </c>
      <c r="J29" s="264">
        <v>36008</v>
      </c>
      <c r="K29" s="261"/>
      <c r="L29" s="236"/>
      <c r="M29" s="14"/>
      <c r="N29" s="108"/>
      <c r="O29" s="108"/>
      <c r="P29" s="108"/>
      <c r="Q29" s="107" t="s">
        <v>309</v>
      </c>
    </row>
    <row r="30" spans="1:17" ht="33" customHeight="1">
      <c r="A30" s="240" t="s">
        <v>157</v>
      </c>
      <c r="B30" s="241" t="s">
        <v>2079</v>
      </c>
      <c r="C30" s="257" t="s">
        <v>587</v>
      </c>
      <c r="D30" s="257" t="s">
        <v>1116</v>
      </c>
      <c r="E30" s="104">
        <v>20</v>
      </c>
      <c r="F30" s="277" t="s">
        <v>72</v>
      </c>
      <c r="G30" s="275" t="s">
        <v>2080</v>
      </c>
      <c r="H30" s="12">
        <v>650222</v>
      </c>
      <c r="I30" s="259">
        <v>552648.82</v>
      </c>
      <c r="J30" s="264">
        <v>40330</v>
      </c>
      <c r="K30" s="261"/>
      <c r="L30" s="236"/>
      <c r="M30" s="14"/>
      <c r="N30" s="108"/>
      <c r="O30" s="108"/>
      <c r="P30" s="108"/>
      <c r="Q30" s="107" t="s">
        <v>308</v>
      </c>
    </row>
    <row r="31" spans="1:17" ht="45.75" customHeight="1">
      <c r="A31" s="383" t="s">
        <v>158</v>
      </c>
      <c r="B31" s="241" t="s">
        <v>2081</v>
      </c>
      <c r="C31" s="257" t="s">
        <v>2031</v>
      </c>
      <c r="D31" s="257" t="s">
        <v>1234</v>
      </c>
      <c r="E31" s="104">
        <v>36</v>
      </c>
      <c r="F31" s="273" t="s">
        <v>932</v>
      </c>
      <c r="G31" s="275" t="s">
        <v>1233</v>
      </c>
      <c r="H31" s="12">
        <v>213284</v>
      </c>
      <c r="I31" s="259">
        <v>0</v>
      </c>
      <c r="J31" s="264">
        <v>20821</v>
      </c>
      <c r="K31" s="278" t="s">
        <v>2090</v>
      </c>
      <c r="L31" s="236"/>
      <c r="M31" s="14"/>
      <c r="N31" s="108"/>
      <c r="O31" s="108"/>
      <c r="P31" s="108"/>
      <c r="Q31" s="107" t="s">
        <v>317</v>
      </c>
    </row>
    <row r="32" spans="1:17" ht="36" customHeight="1">
      <c r="A32" s="383" t="s">
        <v>159</v>
      </c>
      <c r="B32" s="241" t="s">
        <v>1094</v>
      </c>
      <c r="C32" s="271" t="s">
        <v>588</v>
      </c>
      <c r="D32" s="257" t="s">
        <v>902</v>
      </c>
      <c r="E32" s="104">
        <v>152</v>
      </c>
      <c r="F32" s="273" t="s">
        <v>932</v>
      </c>
      <c r="G32" s="275" t="s">
        <v>900</v>
      </c>
      <c r="H32" s="12">
        <v>403640</v>
      </c>
      <c r="I32" s="259">
        <v>0</v>
      </c>
      <c r="J32" s="264">
        <v>32874</v>
      </c>
      <c r="K32" s="261"/>
      <c r="L32" s="236"/>
      <c r="M32" s="14"/>
      <c r="N32" s="108"/>
      <c r="O32" s="108"/>
      <c r="P32" s="108"/>
      <c r="Q32" s="107" t="s">
        <v>2092</v>
      </c>
    </row>
    <row r="33" spans="1:17" ht="33" customHeight="1">
      <c r="A33" s="383" t="s">
        <v>160</v>
      </c>
      <c r="B33" s="241" t="s">
        <v>901</v>
      </c>
      <c r="C33" s="271" t="s">
        <v>585</v>
      </c>
      <c r="D33" s="257" t="s">
        <v>1179</v>
      </c>
      <c r="E33" s="104">
        <v>49.5</v>
      </c>
      <c r="F33" s="273" t="s">
        <v>932</v>
      </c>
      <c r="G33" s="275" t="s">
        <v>291</v>
      </c>
      <c r="H33" s="12">
        <v>142787</v>
      </c>
      <c r="I33" s="259">
        <v>0</v>
      </c>
      <c r="J33" s="264">
        <v>32690</v>
      </c>
      <c r="K33" s="261"/>
      <c r="L33" s="236"/>
      <c r="M33" s="14"/>
      <c r="N33" s="108"/>
      <c r="O33" s="108"/>
      <c r="P33" s="108"/>
      <c r="Q33" s="107" t="s">
        <v>2093</v>
      </c>
    </row>
    <row r="34" spans="1:17" ht="35.25" customHeight="1">
      <c r="A34" s="383" t="s">
        <v>161</v>
      </c>
      <c r="B34" s="241" t="s">
        <v>903</v>
      </c>
      <c r="C34" s="271" t="s">
        <v>589</v>
      </c>
      <c r="D34" s="257" t="s">
        <v>1180</v>
      </c>
      <c r="E34" s="104">
        <v>63.3</v>
      </c>
      <c r="F34" s="273" t="s">
        <v>932</v>
      </c>
      <c r="G34" s="275" t="s">
        <v>1913</v>
      </c>
      <c r="H34" s="12">
        <v>48534</v>
      </c>
      <c r="I34" s="259">
        <v>0</v>
      </c>
      <c r="J34" s="264">
        <v>35156</v>
      </c>
      <c r="K34" s="261"/>
      <c r="L34" s="236"/>
      <c r="M34" s="14"/>
      <c r="N34" s="108"/>
      <c r="O34" s="108"/>
      <c r="P34" s="108"/>
      <c r="Q34" s="107" t="s">
        <v>26</v>
      </c>
    </row>
    <row r="35" spans="1:17" ht="36.75" customHeight="1">
      <c r="A35" s="240" t="s">
        <v>1653</v>
      </c>
      <c r="B35" s="241" t="s">
        <v>403</v>
      </c>
      <c r="C35" s="257" t="s">
        <v>2195</v>
      </c>
      <c r="D35" s="257" t="s">
        <v>2281</v>
      </c>
      <c r="E35" s="104">
        <v>31</v>
      </c>
      <c r="F35" s="277" t="s">
        <v>72</v>
      </c>
      <c r="G35" s="275" t="s">
        <v>295</v>
      </c>
      <c r="H35" s="12">
        <v>143272</v>
      </c>
      <c r="I35" s="259">
        <v>124766.24</v>
      </c>
      <c r="J35" s="264">
        <v>38748</v>
      </c>
      <c r="K35" s="263" t="s">
        <v>1619</v>
      </c>
      <c r="L35" s="236"/>
      <c r="M35" s="14"/>
      <c r="N35" s="108"/>
      <c r="O35" s="108"/>
      <c r="P35" s="108"/>
      <c r="Q35" s="107" t="s">
        <v>442</v>
      </c>
    </row>
    <row r="36" spans="1:17" ht="39.75" customHeight="1">
      <c r="A36" s="240" t="s">
        <v>1654</v>
      </c>
      <c r="B36" s="241" t="s">
        <v>404</v>
      </c>
      <c r="C36" s="257" t="s">
        <v>1071</v>
      </c>
      <c r="D36" s="257" t="s">
        <v>1070</v>
      </c>
      <c r="E36" s="104">
        <v>35.1</v>
      </c>
      <c r="F36" s="273" t="s">
        <v>932</v>
      </c>
      <c r="G36" s="275" t="s">
        <v>1181</v>
      </c>
      <c r="H36" s="12">
        <v>103067</v>
      </c>
      <c r="I36" s="259">
        <v>89754.36</v>
      </c>
      <c r="J36" s="264">
        <v>38748</v>
      </c>
      <c r="K36" s="263" t="s">
        <v>1469</v>
      </c>
      <c r="L36" s="236"/>
      <c r="M36" s="14"/>
      <c r="N36" s="108"/>
      <c r="O36" s="108"/>
      <c r="P36" s="108"/>
      <c r="Q36" s="107" t="s">
        <v>1072</v>
      </c>
    </row>
    <row r="37" spans="1:17" ht="39.75" customHeight="1">
      <c r="A37" s="240" t="s">
        <v>1655</v>
      </c>
      <c r="B37" s="241" t="s">
        <v>405</v>
      </c>
      <c r="C37" s="257" t="s">
        <v>1713</v>
      </c>
      <c r="D37" s="257" t="s">
        <v>1714</v>
      </c>
      <c r="E37" s="104">
        <v>24.7</v>
      </c>
      <c r="F37" s="277" t="s">
        <v>72</v>
      </c>
      <c r="G37" s="275" t="s">
        <v>296</v>
      </c>
      <c r="H37" s="12">
        <v>83185</v>
      </c>
      <c r="I37" s="259">
        <v>72440.4</v>
      </c>
      <c r="J37" s="264">
        <v>38748</v>
      </c>
      <c r="K37" s="263" t="s">
        <v>990</v>
      </c>
      <c r="L37" s="236"/>
      <c r="M37" s="14"/>
      <c r="N37" s="108"/>
      <c r="O37" s="108"/>
      <c r="P37" s="108"/>
      <c r="Q37" s="107" t="s">
        <v>1069</v>
      </c>
    </row>
    <row r="38" spans="1:17" ht="41.25" customHeight="1">
      <c r="A38" s="240" t="s">
        <v>894</v>
      </c>
      <c r="B38" s="241" t="s">
        <v>406</v>
      </c>
      <c r="C38" s="257" t="s">
        <v>2065</v>
      </c>
      <c r="D38" s="257" t="s">
        <v>2075</v>
      </c>
      <c r="E38" s="104">
        <v>47.8</v>
      </c>
      <c r="F38" s="277" t="s">
        <v>72</v>
      </c>
      <c r="G38" s="275" t="s">
        <v>293</v>
      </c>
      <c r="H38" s="12">
        <v>404935</v>
      </c>
      <c r="I38" s="259">
        <v>352631.18</v>
      </c>
      <c r="J38" s="264">
        <v>38748</v>
      </c>
      <c r="K38" s="263" t="s">
        <v>746</v>
      </c>
      <c r="L38" s="236"/>
      <c r="M38" s="114" t="s">
        <v>1407</v>
      </c>
      <c r="N38" s="108"/>
      <c r="O38" s="108"/>
      <c r="P38" s="108"/>
      <c r="Q38" s="107" t="s">
        <v>2084</v>
      </c>
    </row>
    <row r="39" spans="1:18" s="408" customFormat="1" ht="45.75" customHeight="1">
      <c r="A39" s="396" t="s">
        <v>1656</v>
      </c>
      <c r="B39" s="409" t="s">
        <v>407</v>
      </c>
      <c r="C39" s="420" t="s">
        <v>1703</v>
      </c>
      <c r="D39" s="420" t="s">
        <v>1340</v>
      </c>
      <c r="E39" s="421">
        <v>50.6</v>
      </c>
      <c r="F39" s="422" t="s">
        <v>72</v>
      </c>
      <c r="G39" s="423" t="s">
        <v>292</v>
      </c>
      <c r="H39" s="424">
        <v>250740</v>
      </c>
      <c r="I39" s="425">
        <v>218352.44</v>
      </c>
      <c r="J39" s="426">
        <v>38748</v>
      </c>
      <c r="K39" s="427" t="s">
        <v>1341</v>
      </c>
      <c r="L39" s="428"/>
      <c r="M39" s="405"/>
      <c r="N39" s="406"/>
      <c r="O39" s="406"/>
      <c r="P39" s="406"/>
      <c r="Q39" s="407" t="s">
        <v>1705</v>
      </c>
      <c r="R39" s="416" t="s">
        <v>2548</v>
      </c>
    </row>
    <row r="40" spans="1:17" ht="47.25" customHeight="1">
      <c r="A40" s="240" t="s">
        <v>1657</v>
      </c>
      <c r="B40" s="241" t="s">
        <v>408</v>
      </c>
      <c r="C40" s="257" t="s">
        <v>1183</v>
      </c>
      <c r="D40" s="257" t="s">
        <v>2076</v>
      </c>
      <c r="E40" s="104">
        <v>52.6</v>
      </c>
      <c r="F40" s="277" t="s">
        <v>72</v>
      </c>
      <c r="G40" s="275" t="s">
        <v>294</v>
      </c>
      <c r="H40" s="12">
        <v>155916</v>
      </c>
      <c r="I40" s="259">
        <v>135776.54</v>
      </c>
      <c r="J40" s="264">
        <v>38748</v>
      </c>
      <c r="K40" s="263" t="s">
        <v>1620</v>
      </c>
      <c r="L40" s="236"/>
      <c r="M40" s="14"/>
      <c r="N40" s="108"/>
      <c r="O40" s="108"/>
      <c r="P40" s="108"/>
      <c r="Q40" s="107" t="s">
        <v>2280</v>
      </c>
    </row>
    <row r="41" spans="1:17" ht="39" customHeight="1">
      <c r="A41" s="240" t="s">
        <v>1658</v>
      </c>
      <c r="B41" s="241" t="s">
        <v>409</v>
      </c>
      <c r="C41" s="257" t="s">
        <v>1710</v>
      </c>
      <c r="D41" s="257" t="s">
        <v>1711</v>
      </c>
      <c r="E41" s="104">
        <v>22.1</v>
      </c>
      <c r="F41" s="277" t="s">
        <v>72</v>
      </c>
      <c r="G41" s="275" t="s">
        <v>297</v>
      </c>
      <c r="H41" s="12">
        <v>121726</v>
      </c>
      <c r="I41" s="259">
        <v>106726</v>
      </c>
      <c r="J41" s="264">
        <v>38748</v>
      </c>
      <c r="K41" s="263" t="s">
        <v>742</v>
      </c>
      <c r="L41" s="236"/>
      <c r="M41" s="14"/>
      <c r="N41" s="108"/>
      <c r="O41" s="108"/>
      <c r="P41" s="108"/>
      <c r="Q41" s="107" t="s">
        <v>1712</v>
      </c>
    </row>
    <row r="42" spans="1:17" ht="40.5" customHeight="1">
      <c r="A42" s="381" t="s">
        <v>1138</v>
      </c>
      <c r="B42" s="240" t="s">
        <v>410</v>
      </c>
      <c r="C42" s="257" t="s">
        <v>1363</v>
      </c>
      <c r="D42" s="279" t="s">
        <v>1449</v>
      </c>
      <c r="E42" s="104">
        <v>84</v>
      </c>
      <c r="F42" s="277" t="s">
        <v>72</v>
      </c>
      <c r="G42" s="275" t="s">
        <v>1182</v>
      </c>
      <c r="H42" s="12">
        <v>469553</v>
      </c>
      <c r="I42" s="259"/>
      <c r="J42" s="264"/>
      <c r="K42" s="261"/>
      <c r="L42" s="236"/>
      <c r="M42" s="14"/>
      <c r="N42" s="108"/>
      <c r="O42" s="108"/>
      <c r="P42" s="108"/>
      <c r="Q42" s="107" t="s">
        <v>2093</v>
      </c>
    </row>
    <row r="43" spans="1:17" ht="33.75" customHeight="1">
      <c r="A43" s="240" t="s">
        <v>1659</v>
      </c>
      <c r="B43" s="241" t="s">
        <v>1448</v>
      </c>
      <c r="C43" s="257" t="s">
        <v>2032</v>
      </c>
      <c r="D43" s="280" t="s">
        <v>1450</v>
      </c>
      <c r="E43" s="104">
        <v>115.2</v>
      </c>
      <c r="F43" s="277" t="s">
        <v>72</v>
      </c>
      <c r="G43" s="275" t="s">
        <v>2033</v>
      </c>
      <c r="H43" s="12">
        <v>50137.69</v>
      </c>
      <c r="I43" s="259">
        <v>48884.26</v>
      </c>
      <c r="J43" s="264">
        <v>40330</v>
      </c>
      <c r="K43" s="263" t="s">
        <v>1447</v>
      </c>
      <c r="L43" s="236"/>
      <c r="M43" s="14"/>
      <c r="N43" s="108"/>
      <c r="O43" s="108"/>
      <c r="P43" s="108"/>
      <c r="Q43" s="107" t="s">
        <v>2093</v>
      </c>
    </row>
    <row r="44" spans="1:17" ht="36" customHeight="1">
      <c r="A44" s="240" t="s">
        <v>1660</v>
      </c>
      <c r="B44" s="241" t="s">
        <v>1699</v>
      </c>
      <c r="C44" s="257" t="s">
        <v>1184</v>
      </c>
      <c r="D44" s="257" t="s">
        <v>1706</v>
      </c>
      <c r="E44" s="104">
        <v>71.9</v>
      </c>
      <c r="F44" s="277" t="s">
        <v>72</v>
      </c>
      <c r="G44" s="281" t="s">
        <v>1185</v>
      </c>
      <c r="H44" s="12">
        <v>25800</v>
      </c>
      <c r="I44" s="259">
        <v>21586</v>
      </c>
      <c r="J44" s="264">
        <v>39114</v>
      </c>
      <c r="K44" s="263" t="s">
        <v>743</v>
      </c>
      <c r="L44" s="236"/>
      <c r="M44" s="114" t="s">
        <v>1296</v>
      </c>
      <c r="N44" s="108"/>
      <c r="O44" s="108"/>
      <c r="P44" s="108"/>
      <c r="Q44" s="107" t="s">
        <v>1707</v>
      </c>
    </row>
    <row r="45" spans="1:17" ht="41.25" customHeight="1">
      <c r="A45" s="240" t="s">
        <v>1661</v>
      </c>
      <c r="B45" s="241" t="s">
        <v>1915</v>
      </c>
      <c r="C45" s="257" t="s">
        <v>1708</v>
      </c>
      <c r="D45" s="257" t="s">
        <v>2599</v>
      </c>
      <c r="E45" s="104">
        <v>42.8</v>
      </c>
      <c r="F45" s="277" t="s">
        <v>72</v>
      </c>
      <c r="G45" s="281" t="s">
        <v>1187</v>
      </c>
      <c r="H45" s="12">
        <v>44685</v>
      </c>
      <c r="I45" s="259">
        <v>0</v>
      </c>
      <c r="J45" s="264">
        <v>1979</v>
      </c>
      <c r="K45" s="263" t="s">
        <v>1468</v>
      </c>
      <c r="L45" s="236"/>
      <c r="M45" s="14"/>
      <c r="N45" s="108"/>
      <c r="O45" s="108"/>
      <c r="P45" s="108"/>
      <c r="Q45" s="107" t="s">
        <v>1709</v>
      </c>
    </row>
    <row r="46" spans="1:17" ht="30.75" customHeight="1">
      <c r="A46" s="240" t="s">
        <v>1662</v>
      </c>
      <c r="B46" s="241" t="s">
        <v>1700</v>
      </c>
      <c r="C46" s="257" t="s">
        <v>1188</v>
      </c>
      <c r="D46" s="257" t="s">
        <v>3</v>
      </c>
      <c r="E46" s="104">
        <v>44.5</v>
      </c>
      <c r="F46" s="277" t="s">
        <v>72</v>
      </c>
      <c r="G46" s="281" t="s">
        <v>1186</v>
      </c>
      <c r="H46" s="12">
        <v>69077</v>
      </c>
      <c r="I46" s="259">
        <v>57007</v>
      </c>
      <c r="J46" s="264">
        <v>39114</v>
      </c>
      <c r="K46" s="263" t="s">
        <v>744</v>
      </c>
      <c r="L46" s="236" t="s">
        <v>2231</v>
      </c>
      <c r="M46" s="114" t="s">
        <v>843</v>
      </c>
      <c r="N46" s="108"/>
      <c r="O46" s="108"/>
      <c r="P46" s="108"/>
      <c r="Q46" s="107" t="s">
        <v>4</v>
      </c>
    </row>
    <row r="47" spans="1:17" ht="39.75" customHeight="1">
      <c r="A47" s="369" t="s">
        <v>897</v>
      </c>
      <c r="B47" s="241" t="s">
        <v>1914</v>
      </c>
      <c r="C47" s="271" t="s">
        <v>1144</v>
      </c>
      <c r="D47" s="257" t="s">
        <v>1559</v>
      </c>
      <c r="E47" s="104">
        <v>45.5</v>
      </c>
      <c r="F47" s="277" t="s">
        <v>72</v>
      </c>
      <c r="G47" s="281" t="s">
        <v>1189</v>
      </c>
      <c r="H47" s="12">
        <v>46844</v>
      </c>
      <c r="I47" s="259">
        <v>0</v>
      </c>
      <c r="J47" s="264">
        <v>33773</v>
      </c>
      <c r="K47" s="263" t="s">
        <v>747</v>
      </c>
      <c r="L47" s="236"/>
      <c r="M47" s="114" t="s">
        <v>844</v>
      </c>
      <c r="N47" s="108"/>
      <c r="O47" s="108"/>
      <c r="P47" s="108"/>
      <c r="Q47" s="107" t="s">
        <v>1704</v>
      </c>
    </row>
    <row r="48" spans="1:17" ht="41.25" customHeight="1">
      <c r="A48" s="240" t="s">
        <v>1663</v>
      </c>
      <c r="B48" s="241" t="s">
        <v>1701</v>
      </c>
      <c r="C48" s="257" t="s">
        <v>1190</v>
      </c>
      <c r="D48" s="257" t="s">
        <v>1191</v>
      </c>
      <c r="E48" s="104">
        <v>57.1</v>
      </c>
      <c r="F48" s="277" t="s">
        <v>72</v>
      </c>
      <c r="G48" s="275" t="s">
        <v>290</v>
      </c>
      <c r="H48" s="12">
        <v>700000</v>
      </c>
      <c r="I48" s="259">
        <v>0</v>
      </c>
      <c r="J48" s="264">
        <v>27394</v>
      </c>
      <c r="K48" s="263" t="s">
        <v>1466</v>
      </c>
      <c r="L48" s="236"/>
      <c r="M48" s="114" t="s">
        <v>1942</v>
      </c>
      <c r="N48" s="108"/>
      <c r="O48" s="108"/>
      <c r="P48" s="108"/>
      <c r="Q48" s="107" t="s">
        <v>1941</v>
      </c>
    </row>
    <row r="49" spans="1:17" ht="33.75" customHeight="1">
      <c r="A49" s="240" t="s">
        <v>1664</v>
      </c>
      <c r="B49" s="241" t="s">
        <v>1147</v>
      </c>
      <c r="C49" s="242" t="s">
        <v>166</v>
      </c>
      <c r="D49" s="257" t="s">
        <v>167</v>
      </c>
      <c r="E49" s="104">
        <v>60</v>
      </c>
      <c r="F49" s="273" t="s">
        <v>932</v>
      </c>
      <c r="G49" s="281" t="s">
        <v>289</v>
      </c>
      <c r="H49" s="12">
        <v>12916</v>
      </c>
      <c r="I49" s="259">
        <v>11373.16</v>
      </c>
      <c r="J49" s="264">
        <v>39213</v>
      </c>
      <c r="K49" s="261"/>
      <c r="L49" s="236"/>
      <c r="M49" s="14"/>
      <c r="N49" s="108"/>
      <c r="O49" s="108"/>
      <c r="P49" s="108"/>
      <c r="Q49" s="107" t="s">
        <v>2216</v>
      </c>
    </row>
    <row r="50" spans="1:17" ht="33.75" customHeight="1">
      <c r="A50" s="240" t="s">
        <v>1665</v>
      </c>
      <c r="B50" s="241" t="s">
        <v>272</v>
      </c>
      <c r="C50" s="257" t="s">
        <v>1576</v>
      </c>
      <c r="D50" s="257" t="s">
        <v>1575</v>
      </c>
      <c r="E50" s="104">
        <v>46.5</v>
      </c>
      <c r="F50" s="277" t="s">
        <v>72</v>
      </c>
      <c r="G50" s="281"/>
      <c r="H50" s="282" t="s">
        <v>1149</v>
      </c>
      <c r="I50" s="283" t="str">
        <f>H50</f>
        <v>220 946-00</v>
      </c>
      <c r="J50" s="262" t="s">
        <v>709</v>
      </c>
      <c r="K50" s="263" t="s">
        <v>1467</v>
      </c>
      <c r="L50" s="236"/>
      <c r="M50" s="14"/>
      <c r="N50" s="108"/>
      <c r="O50" s="108"/>
      <c r="P50" s="108"/>
      <c r="Q50" s="107" t="s">
        <v>273</v>
      </c>
    </row>
    <row r="51" spans="1:17" ht="34.5" customHeight="1">
      <c r="A51" s="369" t="s">
        <v>1666</v>
      </c>
      <c r="B51" s="241" t="s">
        <v>1577</v>
      </c>
      <c r="C51" s="257" t="s">
        <v>1463</v>
      </c>
      <c r="D51" s="257" t="s">
        <v>745</v>
      </c>
      <c r="E51" s="104">
        <v>28.3</v>
      </c>
      <c r="F51" s="277" t="s">
        <v>72</v>
      </c>
      <c r="G51" s="281"/>
      <c r="H51" s="282" t="s">
        <v>1150</v>
      </c>
      <c r="I51" s="283" t="str">
        <f>H51</f>
        <v>81 100-00</v>
      </c>
      <c r="J51" s="262" t="s">
        <v>709</v>
      </c>
      <c r="K51" s="263" t="s">
        <v>1465</v>
      </c>
      <c r="L51" s="236"/>
      <c r="M51" s="14"/>
      <c r="N51" s="108"/>
      <c r="O51" s="108"/>
      <c r="P51" s="108"/>
      <c r="Q51" s="107" t="s">
        <v>1464</v>
      </c>
    </row>
    <row r="52" spans="1:17" ht="33" customHeight="1">
      <c r="A52" s="240" t="s">
        <v>1667</v>
      </c>
      <c r="B52" s="241" t="s">
        <v>1483</v>
      </c>
      <c r="C52" s="257" t="s">
        <v>1990</v>
      </c>
      <c r="D52" s="237" t="s">
        <v>1994</v>
      </c>
      <c r="E52" s="101" t="s">
        <v>1480</v>
      </c>
      <c r="F52" s="273" t="s">
        <v>932</v>
      </c>
      <c r="G52" s="281" t="s">
        <v>298</v>
      </c>
      <c r="H52" s="12">
        <v>650312.64</v>
      </c>
      <c r="I52" s="12">
        <v>628312.64</v>
      </c>
      <c r="J52" s="284">
        <v>40574</v>
      </c>
      <c r="K52" s="263" t="s">
        <v>1374</v>
      </c>
      <c r="L52" s="236"/>
      <c r="M52" s="117"/>
      <c r="N52" s="108"/>
      <c r="O52" s="108"/>
      <c r="P52" s="108"/>
      <c r="Q52" s="107"/>
    </row>
    <row r="53" spans="1:17" ht="34.5" customHeight="1">
      <c r="A53" s="240" t="s">
        <v>1668</v>
      </c>
      <c r="B53" s="241" t="s">
        <v>1771</v>
      </c>
      <c r="C53" s="257" t="s">
        <v>1991</v>
      </c>
      <c r="D53" s="237" t="s">
        <v>2192</v>
      </c>
      <c r="E53" s="101" t="s">
        <v>1481</v>
      </c>
      <c r="F53" s="273" t="s">
        <v>932</v>
      </c>
      <c r="G53" s="281" t="s">
        <v>300</v>
      </c>
      <c r="H53" s="12">
        <v>223438.19</v>
      </c>
      <c r="I53" s="12">
        <v>218472.91</v>
      </c>
      <c r="J53" s="284">
        <v>40574</v>
      </c>
      <c r="K53" s="263" t="s">
        <v>1373</v>
      </c>
      <c r="L53" s="236"/>
      <c r="M53" s="117"/>
      <c r="N53" s="108"/>
      <c r="O53" s="108"/>
      <c r="P53" s="108"/>
      <c r="Q53" s="107"/>
    </row>
    <row r="54" spans="1:17" ht="34.5" customHeight="1">
      <c r="A54" s="240" t="s">
        <v>1669</v>
      </c>
      <c r="B54" s="241" t="s">
        <v>1413</v>
      </c>
      <c r="C54" s="257" t="s">
        <v>1412</v>
      </c>
      <c r="D54" s="237" t="s">
        <v>1411</v>
      </c>
      <c r="E54" s="101">
        <v>80</v>
      </c>
      <c r="F54" s="273" t="s">
        <v>932</v>
      </c>
      <c r="G54" s="281"/>
      <c r="H54" s="12"/>
      <c r="I54" s="12"/>
      <c r="J54" s="284">
        <v>1992</v>
      </c>
      <c r="K54" s="263"/>
      <c r="L54" s="236"/>
      <c r="M54" s="117"/>
      <c r="N54" s="108"/>
      <c r="O54" s="108"/>
      <c r="P54" s="108"/>
      <c r="Q54" s="107"/>
    </row>
    <row r="55" spans="1:17" ht="35.25" customHeight="1">
      <c r="A55" s="240" t="s">
        <v>1670</v>
      </c>
      <c r="B55" s="241" t="s">
        <v>1772</v>
      </c>
      <c r="C55" s="257" t="s">
        <v>1992</v>
      </c>
      <c r="D55" s="237" t="s">
        <v>2193</v>
      </c>
      <c r="E55" s="101" t="s">
        <v>1481</v>
      </c>
      <c r="F55" s="273" t="s">
        <v>932</v>
      </c>
      <c r="G55" s="281" t="s">
        <v>299</v>
      </c>
      <c r="H55" s="12">
        <v>14940.24</v>
      </c>
      <c r="I55" s="12">
        <v>0</v>
      </c>
      <c r="J55" s="284">
        <v>40574</v>
      </c>
      <c r="K55" s="263" t="s">
        <v>1372</v>
      </c>
      <c r="L55" s="236"/>
      <c r="M55" s="117"/>
      <c r="N55" s="108"/>
      <c r="O55" s="108"/>
      <c r="P55" s="108"/>
      <c r="Q55" s="107"/>
    </row>
    <row r="56" spans="1:17" ht="33" customHeight="1">
      <c r="A56" s="240" t="s">
        <v>1671</v>
      </c>
      <c r="B56" s="241" t="s">
        <v>1773</v>
      </c>
      <c r="C56" s="257" t="s">
        <v>1993</v>
      </c>
      <c r="D56" s="237" t="s">
        <v>1479</v>
      </c>
      <c r="E56" s="101" t="s">
        <v>1482</v>
      </c>
      <c r="F56" s="273" t="s">
        <v>932</v>
      </c>
      <c r="G56" s="281" t="s">
        <v>301</v>
      </c>
      <c r="H56" s="12">
        <v>516356.35</v>
      </c>
      <c r="I56" s="12">
        <v>504881.79</v>
      </c>
      <c r="J56" s="240" t="s">
        <v>302</v>
      </c>
      <c r="K56" s="263" t="s">
        <v>1371</v>
      </c>
      <c r="L56" s="285"/>
      <c r="M56" s="119"/>
      <c r="N56" s="108"/>
      <c r="O56" s="108"/>
      <c r="P56" s="108"/>
      <c r="Q56" s="118"/>
    </row>
    <row r="57" spans="1:17" ht="57" customHeight="1">
      <c r="A57" s="240" t="s">
        <v>1672</v>
      </c>
      <c r="B57" s="241" t="s">
        <v>1414</v>
      </c>
      <c r="C57" s="257" t="s">
        <v>1415</v>
      </c>
      <c r="D57" s="237" t="s">
        <v>1612</v>
      </c>
      <c r="E57" s="101">
        <v>100</v>
      </c>
      <c r="F57" s="273" t="s">
        <v>932</v>
      </c>
      <c r="G57" s="281"/>
      <c r="H57" s="12"/>
      <c r="I57" s="12"/>
      <c r="J57" s="262" t="s">
        <v>1416</v>
      </c>
      <c r="K57" s="263"/>
      <c r="L57" s="285"/>
      <c r="M57" s="119"/>
      <c r="N57" s="108"/>
      <c r="O57" s="108"/>
      <c r="P57" s="108"/>
      <c r="Q57" s="118"/>
    </row>
    <row r="58" spans="1:17" ht="43.5" customHeight="1">
      <c r="A58" s="240" t="s">
        <v>1673</v>
      </c>
      <c r="B58" s="241" t="s">
        <v>540</v>
      </c>
      <c r="C58" s="257" t="s">
        <v>248</v>
      </c>
      <c r="D58" s="257" t="s">
        <v>542</v>
      </c>
      <c r="E58" s="104">
        <v>2850.3</v>
      </c>
      <c r="F58" s="286" t="s">
        <v>14</v>
      </c>
      <c r="G58" s="240" t="s">
        <v>541</v>
      </c>
      <c r="H58" s="12">
        <v>27615874</v>
      </c>
      <c r="I58" s="12">
        <v>0</v>
      </c>
      <c r="J58" s="287" t="s">
        <v>624</v>
      </c>
      <c r="K58" s="263" t="s">
        <v>1753</v>
      </c>
      <c r="L58" s="236"/>
      <c r="M58" s="14"/>
      <c r="N58" s="108"/>
      <c r="O58" s="108"/>
      <c r="P58" s="108"/>
      <c r="Q58" s="107" t="s">
        <v>625</v>
      </c>
    </row>
    <row r="59" spans="1:17" ht="38.25" customHeight="1">
      <c r="A59" s="369" t="s">
        <v>1674</v>
      </c>
      <c r="B59" s="241" t="s">
        <v>208</v>
      </c>
      <c r="C59" s="257" t="s">
        <v>1451</v>
      </c>
      <c r="D59" s="257" t="s">
        <v>209</v>
      </c>
      <c r="E59" s="104">
        <v>462</v>
      </c>
      <c r="F59" s="286" t="s">
        <v>14</v>
      </c>
      <c r="G59" s="240" t="s">
        <v>210</v>
      </c>
      <c r="H59" s="12">
        <v>53518.99</v>
      </c>
      <c r="I59" s="259">
        <v>0</v>
      </c>
      <c r="J59" s="288" t="s">
        <v>211</v>
      </c>
      <c r="K59" s="263"/>
      <c r="L59" s="236"/>
      <c r="M59" s="14"/>
      <c r="N59" s="108"/>
      <c r="O59" s="108"/>
      <c r="P59" s="108"/>
      <c r="Q59" s="107" t="s">
        <v>1602</v>
      </c>
    </row>
    <row r="60" spans="1:17" ht="55.5" customHeight="1">
      <c r="A60" s="240" t="s">
        <v>1675</v>
      </c>
      <c r="B60" s="241" t="s">
        <v>786</v>
      </c>
      <c r="C60" s="257" t="s">
        <v>1828</v>
      </c>
      <c r="D60" s="257" t="s">
        <v>699</v>
      </c>
      <c r="E60" s="104">
        <v>161</v>
      </c>
      <c r="F60" s="286" t="s">
        <v>14</v>
      </c>
      <c r="G60" s="240" t="s">
        <v>371</v>
      </c>
      <c r="H60" s="12">
        <v>132876</v>
      </c>
      <c r="I60" s="259">
        <v>534</v>
      </c>
      <c r="J60" s="262">
        <v>1988</v>
      </c>
      <c r="K60" s="261"/>
      <c r="L60" s="236"/>
      <c r="M60" s="14"/>
      <c r="N60" s="108"/>
      <c r="O60" s="108"/>
      <c r="P60" s="108"/>
      <c r="Q60" s="107" t="s">
        <v>536</v>
      </c>
    </row>
    <row r="61" spans="1:17" ht="69" customHeight="1">
      <c r="A61" s="240" t="s">
        <v>1676</v>
      </c>
      <c r="B61" s="241" t="s">
        <v>61</v>
      </c>
      <c r="C61" s="257" t="s">
        <v>375</v>
      </c>
      <c r="D61" s="257" t="s">
        <v>918</v>
      </c>
      <c r="E61" s="249" t="s">
        <v>919</v>
      </c>
      <c r="F61" s="286" t="s">
        <v>14</v>
      </c>
      <c r="G61" s="240" t="s">
        <v>62</v>
      </c>
      <c r="H61" s="12">
        <v>29132</v>
      </c>
      <c r="I61" s="259">
        <v>1074</v>
      </c>
      <c r="J61" s="262" t="s">
        <v>700</v>
      </c>
      <c r="K61" s="263" t="s">
        <v>920</v>
      </c>
      <c r="L61" s="236"/>
      <c r="M61" s="14"/>
      <c r="N61" s="108"/>
      <c r="O61" s="108"/>
      <c r="P61" s="108"/>
      <c r="Q61" s="107" t="s">
        <v>1157</v>
      </c>
    </row>
    <row r="62" spans="1:17" ht="42.75" customHeight="1">
      <c r="A62" s="240" t="s">
        <v>314</v>
      </c>
      <c r="B62" s="241" t="s">
        <v>543</v>
      </c>
      <c r="C62" s="257" t="s">
        <v>673</v>
      </c>
      <c r="D62" s="257" t="s">
        <v>1754</v>
      </c>
      <c r="E62" s="104">
        <v>1771.48</v>
      </c>
      <c r="F62" s="289" t="s">
        <v>16</v>
      </c>
      <c r="G62" s="240" t="s">
        <v>544</v>
      </c>
      <c r="H62" s="12">
        <v>4956332.85</v>
      </c>
      <c r="I62" s="259">
        <v>0</v>
      </c>
      <c r="J62" s="290" t="s">
        <v>1400</v>
      </c>
      <c r="K62" s="263" t="s">
        <v>1755</v>
      </c>
      <c r="L62" s="236"/>
      <c r="M62" s="14"/>
      <c r="N62" s="108"/>
      <c r="O62" s="108"/>
      <c r="P62" s="108"/>
      <c r="Q62" s="107" t="s">
        <v>623</v>
      </c>
    </row>
    <row r="63" spans="1:17" ht="38.25" customHeight="1">
      <c r="A63" s="240" t="s">
        <v>1677</v>
      </c>
      <c r="B63" s="241" t="s">
        <v>1342</v>
      </c>
      <c r="C63" s="257" t="s">
        <v>1343</v>
      </c>
      <c r="D63" s="257" t="s">
        <v>1986</v>
      </c>
      <c r="E63" s="104">
        <v>114.2</v>
      </c>
      <c r="F63" s="289" t="s">
        <v>16</v>
      </c>
      <c r="G63" s="240" t="s">
        <v>1345</v>
      </c>
      <c r="H63" s="12">
        <v>380001.18</v>
      </c>
      <c r="I63" s="259">
        <v>146749.82</v>
      </c>
      <c r="J63" s="290">
        <v>34700</v>
      </c>
      <c r="K63" s="263" t="s">
        <v>1987</v>
      </c>
      <c r="L63" s="236"/>
      <c r="M63" s="14"/>
      <c r="N63" s="108"/>
      <c r="O63" s="108"/>
      <c r="P63" s="108"/>
      <c r="Q63" s="107" t="s">
        <v>1344</v>
      </c>
    </row>
    <row r="64" spans="1:17" ht="38.25" customHeight="1">
      <c r="A64" s="240" t="s">
        <v>1678</v>
      </c>
      <c r="B64" s="241" t="s">
        <v>369</v>
      </c>
      <c r="C64" s="257" t="s">
        <v>2215</v>
      </c>
      <c r="D64" s="257" t="s">
        <v>1850</v>
      </c>
      <c r="E64" s="104">
        <v>61.7</v>
      </c>
      <c r="F64" s="289" t="s">
        <v>16</v>
      </c>
      <c r="G64" s="240" t="s">
        <v>370</v>
      </c>
      <c r="H64" s="12">
        <v>303130</v>
      </c>
      <c r="I64" s="259">
        <v>13753.55</v>
      </c>
      <c r="J64" s="290" t="s">
        <v>1401</v>
      </c>
      <c r="K64" s="263" t="s">
        <v>2115</v>
      </c>
      <c r="L64" s="236"/>
      <c r="M64" s="14"/>
      <c r="N64" s="108"/>
      <c r="O64" s="108"/>
      <c r="P64" s="108"/>
      <c r="Q64" s="107" t="s">
        <v>2093</v>
      </c>
    </row>
    <row r="65" spans="1:17" ht="38.25" customHeight="1">
      <c r="A65" s="240" t="s">
        <v>1679</v>
      </c>
      <c r="B65" s="241" t="s">
        <v>2176</v>
      </c>
      <c r="C65" s="257" t="s">
        <v>2177</v>
      </c>
      <c r="D65" s="280" t="s">
        <v>835</v>
      </c>
      <c r="E65" s="104">
        <v>1721.7</v>
      </c>
      <c r="F65" s="289" t="s">
        <v>16</v>
      </c>
      <c r="G65" s="240" t="s">
        <v>695</v>
      </c>
      <c r="H65" s="143">
        <v>49008974.98</v>
      </c>
      <c r="I65" s="291">
        <v>43835805.46</v>
      </c>
      <c r="J65" s="292">
        <v>2010</v>
      </c>
      <c r="K65" s="263" t="s">
        <v>1260</v>
      </c>
      <c r="L65" s="236"/>
      <c r="M65" s="14"/>
      <c r="N65" s="108"/>
      <c r="O65" s="108"/>
      <c r="P65" s="108"/>
      <c r="Q65" s="107" t="s">
        <v>1852</v>
      </c>
    </row>
    <row r="66" spans="1:17" ht="38.25" customHeight="1">
      <c r="A66" s="240" t="s">
        <v>1680</v>
      </c>
      <c r="B66" s="241" t="s">
        <v>545</v>
      </c>
      <c r="C66" s="257" t="s">
        <v>1346</v>
      </c>
      <c r="D66" s="257" t="s">
        <v>547</v>
      </c>
      <c r="E66" s="104">
        <v>1047.5</v>
      </c>
      <c r="F66" s="289" t="s">
        <v>16</v>
      </c>
      <c r="G66" s="240" t="s">
        <v>546</v>
      </c>
      <c r="H66" s="12">
        <v>11419645</v>
      </c>
      <c r="I66" s="259">
        <v>2933051.54</v>
      </c>
      <c r="J66" s="262">
        <v>1985</v>
      </c>
      <c r="K66" s="263" t="s">
        <v>1038</v>
      </c>
      <c r="L66" s="236"/>
      <c r="M66" s="114" t="s">
        <v>836</v>
      </c>
      <c r="N66" s="108"/>
      <c r="O66" s="108"/>
      <c r="P66" s="108"/>
      <c r="Q66" s="107" t="s">
        <v>1037</v>
      </c>
    </row>
    <row r="67" spans="1:17" ht="63.75" customHeight="1">
      <c r="A67" s="240" t="s">
        <v>1681</v>
      </c>
      <c r="B67" s="241" t="s">
        <v>2431</v>
      </c>
      <c r="C67" s="257" t="s">
        <v>982</v>
      </c>
      <c r="D67" s="257" t="s">
        <v>2497</v>
      </c>
      <c r="E67" s="104">
        <v>712.4</v>
      </c>
      <c r="F67" s="293" t="s">
        <v>15</v>
      </c>
      <c r="G67" s="240" t="s">
        <v>2432</v>
      </c>
      <c r="H67" s="12">
        <v>5602790</v>
      </c>
      <c r="I67" s="259">
        <v>1538653.16</v>
      </c>
      <c r="J67" s="262" t="s">
        <v>1613</v>
      </c>
      <c r="K67" s="294" t="s">
        <v>1425</v>
      </c>
      <c r="L67" s="236"/>
      <c r="M67" s="14"/>
      <c r="N67" s="108"/>
      <c r="O67" s="108"/>
      <c r="P67" s="108"/>
      <c r="Q67" s="107" t="s">
        <v>1589</v>
      </c>
    </row>
    <row r="68" spans="1:17" ht="69.75" customHeight="1">
      <c r="A68" s="240" t="s">
        <v>1682</v>
      </c>
      <c r="B68" s="241" t="s">
        <v>1536</v>
      </c>
      <c r="C68" s="257" t="s">
        <v>1537</v>
      </c>
      <c r="D68" s="280" t="s">
        <v>2169</v>
      </c>
      <c r="E68" s="104">
        <v>214</v>
      </c>
      <c r="F68" s="293" t="s">
        <v>15</v>
      </c>
      <c r="G68" s="240" t="s">
        <v>62</v>
      </c>
      <c r="H68" s="143">
        <v>3000000</v>
      </c>
      <c r="I68" s="291">
        <v>2683333.46</v>
      </c>
      <c r="J68" s="292" t="s">
        <v>717</v>
      </c>
      <c r="K68" s="272" t="s">
        <v>1426</v>
      </c>
      <c r="L68" s="236"/>
      <c r="M68" s="14"/>
      <c r="N68" s="108"/>
      <c r="O68" s="108"/>
      <c r="P68" s="108"/>
      <c r="Q68" s="107" t="s">
        <v>1538</v>
      </c>
    </row>
    <row r="69" spans="1:17" ht="38.25" customHeight="1">
      <c r="A69" s="240" t="s">
        <v>1683</v>
      </c>
      <c r="B69" s="241" t="s">
        <v>548</v>
      </c>
      <c r="C69" s="257" t="s">
        <v>2030</v>
      </c>
      <c r="D69" s="257" t="s">
        <v>1301</v>
      </c>
      <c r="E69" s="104">
        <v>454.9</v>
      </c>
      <c r="F69" s="293" t="s">
        <v>15</v>
      </c>
      <c r="G69" s="240" t="s">
        <v>549</v>
      </c>
      <c r="H69" s="12">
        <v>7839144</v>
      </c>
      <c r="I69" s="259">
        <v>3202418.31</v>
      </c>
      <c r="J69" s="262" t="s">
        <v>1347</v>
      </c>
      <c r="K69" s="263" t="s">
        <v>1300</v>
      </c>
      <c r="L69" s="236"/>
      <c r="M69" s="14"/>
      <c r="N69" s="108"/>
      <c r="O69" s="108"/>
      <c r="P69" s="108"/>
      <c r="Q69" s="107" t="s">
        <v>1748</v>
      </c>
    </row>
    <row r="70" spans="1:17" ht="38.25" customHeight="1">
      <c r="A70" s="240" t="s">
        <v>1684</v>
      </c>
      <c r="B70" s="241" t="s">
        <v>428</v>
      </c>
      <c r="C70" s="257" t="s">
        <v>426</v>
      </c>
      <c r="D70" s="280" t="s">
        <v>429</v>
      </c>
      <c r="E70" s="104">
        <v>191.5</v>
      </c>
      <c r="F70" s="293" t="s">
        <v>15</v>
      </c>
      <c r="G70" s="240" t="s">
        <v>1615</v>
      </c>
      <c r="H70" s="12">
        <v>9415466</v>
      </c>
      <c r="I70" s="259">
        <v>7969645.63</v>
      </c>
      <c r="J70" s="264" t="s">
        <v>605</v>
      </c>
      <c r="K70" s="263" t="s">
        <v>437</v>
      </c>
      <c r="L70" s="236"/>
      <c r="M70" s="114" t="s">
        <v>438</v>
      </c>
      <c r="N70" s="108"/>
      <c r="O70" s="108"/>
      <c r="P70" s="108"/>
      <c r="Q70" s="107" t="s">
        <v>427</v>
      </c>
    </row>
    <row r="71" spans="1:17" ht="51" customHeight="1">
      <c r="A71" s="240" t="s">
        <v>1685</v>
      </c>
      <c r="B71" s="241" t="s">
        <v>537</v>
      </c>
      <c r="C71" s="257" t="s">
        <v>241</v>
      </c>
      <c r="D71" s="257" t="s">
        <v>2054</v>
      </c>
      <c r="E71" s="104">
        <v>206.1</v>
      </c>
      <c r="F71" s="267" t="s">
        <v>12</v>
      </c>
      <c r="G71" s="240" t="s">
        <v>1617</v>
      </c>
      <c r="H71" s="12">
        <v>602287</v>
      </c>
      <c r="I71" s="259">
        <v>479253.65</v>
      </c>
      <c r="J71" s="262" t="s">
        <v>2055</v>
      </c>
      <c r="K71" s="263" t="s">
        <v>2313</v>
      </c>
      <c r="L71" s="236"/>
      <c r="M71" s="14"/>
      <c r="N71" s="108"/>
      <c r="O71" s="108"/>
      <c r="P71" s="108"/>
      <c r="Q71" s="107" t="s">
        <v>536</v>
      </c>
    </row>
    <row r="72" spans="1:17" ht="52.5" customHeight="1">
      <c r="A72" s="240" t="s">
        <v>1686</v>
      </c>
      <c r="B72" s="241" t="s">
        <v>677</v>
      </c>
      <c r="C72" s="257" t="s">
        <v>678</v>
      </c>
      <c r="D72" s="257" t="s">
        <v>1541</v>
      </c>
      <c r="E72" s="104" t="s">
        <v>679</v>
      </c>
      <c r="F72" s="267" t="s">
        <v>12</v>
      </c>
      <c r="G72" s="295"/>
      <c r="H72" s="12" t="s">
        <v>696</v>
      </c>
      <c r="I72" s="12" t="s">
        <v>696</v>
      </c>
      <c r="J72" s="262" t="s">
        <v>2055</v>
      </c>
      <c r="K72" s="263" t="s">
        <v>2312</v>
      </c>
      <c r="L72" s="236"/>
      <c r="M72" s="14"/>
      <c r="N72" s="108"/>
      <c r="O72" s="108"/>
      <c r="P72" s="108"/>
      <c r="Q72" s="112"/>
    </row>
    <row r="73" spans="1:17" ht="49.5" customHeight="1">
      <c r="A73" s="240" t="s">
        <v>1687</v>
      </c>
      <c r="B73" s="241" t="s">
        <v>1137</v>
      </c>
      <c r="C73" s="257" t="s">
        <v>589</v>
      </c>
      <c r="D73" s="257" t="s">
        <v>680</v>
      </c>
      <c r="E73" s="104">
        <v>57.1</v>
      </c>
      <c r="F73" s="267" t="s">
        <v>12</v>
      </c>
      <c r="G73" s="240" t="s">
        <v>1614</v>
      </c>
      <c r="H73" s="12">
        <v>176712</v>
      </c>
      <c r="I73" s="259">
        <v>101318.01</v>
      </c>
      <c r="J73" s="262" t="s">
        <v>2056</v>
      </c>
      <c r="K73" s="263" t="s">
        <v>2314</v>
      </c>
      <c r="L73" s="236"/>
      <c r="M73" s="14"/>
      <c r="N73" s="108"/>
      <c r="O73" s="108"/>
      <c r="P73" s="108"/>
      <c r="Q73" s="107" t="s">
        <v>536</v>
      </c>
    </row>
    <row r="74" spans="1:17" ht="49.5" customHeight="1">
      <c r="A74" s="240" t="s">
        <v>1688</v>
      </c>
      <c r="B74" s="241" t="s">
        <v>2131</v>
      </c>
      <c r="C74" s="271" t="s">
        <v>247</v>
      </c>
      <c r="D74" s="271" t="s">
        <v>2129</v>
      </c>
      <c r="E74" s="104">
        <v>1228.1</v>
      </c>
      <c r="F74" s="267" t="s">
        <v>12</v>
      </c>
      <c r="G74" s="275" t="s">
        <v>1618</v>
      </c>
      <c r="H74" s="143">
        <v>7719209</v>
      </c>
      <c r="I74" s="291">
        <v>2612465.88</v>
      </c>
      <c r="J74" s="287" t="s">
        <v>2130</v>
      </c>
      <c r="K74" s="263" t="s">
        <v>1499</v>
      </c>
      <c r="L74" s="296" t="s">
        <v>929</v>
      </c>
      <c r="M74" s="14"/>
      <c r="N74" s="108"/>
      <c r="O74" s="108"/>
      <c r="P74" s="108"/>
      <c r="Q74" s="110" t="s">
        <v>2128</v>
      </c>
    </row>
    <row r="75" spans="1:17" ht="76.5" customHeight="1">
      <c r="A75" s="240"/>
      <c r="B75" s="241" t="s">
        <v>1271</v>
      </c>
      <c r="C75" s="271" t="s">
        <v>92</v>
      </c>
      <c r="D75" s="297" t="s">
        <v>91</v>
      </c>
      <c r="E75" s="104">
        <v>93.4</v>
      </c>
      <c r="F75" s="267" t="s">
        <v>12</v>
      </c>
      <c r="G75" s="275"/>
      <c r="H75" s="143">
        <v>911671.8</v>
      </c>
      <c r="I75" s="291">
        <v>911671.8</v>
      </c>
      <c r="J75" s="287" t="s">
        <v>2130</v>
      </c>
      <c r="K75" s="263" t="s">
        <v>93</v>
      </c>
      <c r="L75" s="296"/>
      <c r="M75" s="14"/>
      <c r="N75" s="108"/>
      <c r="O75" s="108"/>
      <c r="P75" s="108"/>
      <c r="Q75" s="110"/>
    </row>
    <row r="76" spans="1:17" ht="49.5" customHeight="1">
      <c r="A76" s="240" t="s">
        <v>1689</v>
      </c>
      <c r="B76" s="241" t="s">
        <v>2126</v>
      </c>
      <c r="C76" s="257" t="s">
        <v>247</v>
      </c>
      <c r="D76" s="280" t="s">
        <v>2127</v>
      </c>
      <c r="E76" s="104">
        <v>2844.4</v>
      </c>
      <c r="F76" s="289" t="s">
        <v>2109</v>
      </c>
      <c r="G76" s="240" t="s">
        <v>734</v>
      </c>
      <c r="H76" s="12">
        <v>144970260</v>
      </c>
      <c r="I76" s="259">
        <v>106045828.31</v>
      </c>
      <c r="J76" s="262">
        <v>2006</v>
      </c>
      <c r="K76" s="263" t="s">
        <v>366</v>
      </c>
      <c r="L76" s="236"/>
      <c r="M76" s="14"/>
      <c r="N76" s="108"/>
      <c r="O76" s="108"/>
      <c r="P76" s="108"/>
      <c r="Q76" s="107" t="s">
        <v>2125</v>
      </c>
    </row>
    <row r="77" spans="1:17" ht="49.5" customHeight="1">
      <c r="A77" s="369" t="s">
        <v>310</v>
      </c>
      <c r="B77" s="241" t="s">
        <v>402</v>
      </c>
      <c r="C77" s="257" t="s">
        <v>855</v>
      </c>
      <c r="D77" s="280" t="s">
        <v>854</v>
      </c>
      <c r="E77" s="104">
        <v>421.3</v>
      </c>
      <c r="F77" s="289" t="s">
        <v>2109</v>
      </c>
      <c r="G77" s="240" t="s">
        <v>735</v>
      </c>
      <c r="H77" s="12">
        <v>49541.56</v>
      </c>
      <c r="I77" s="259">
        <v>13514.67</v>
      </c>
      <c r="J77" s="280" t="s">
        <v>199</v>
      </c>
      <c r="K77" s="263" t="s">
        <v>2138</v>
      </c>
      <c r="L77" s="236"/>
      <c r="M77" s="14"/>
      <c r="N77" s="108"/>
      <c r="O77" s="108"/>
      <c r="P77" s="108"/>
      <c r="Q77" s="109" t="s">
        <v>401</v>
      </c>
    </row>
    <row r="78" spans="1:17" ht="49.5" customHeight="1">
      <c r="A78" s="240" t="s">
        <v>1690</v>
      </c>
      <c r="B78" s="241" t="s">
        <v>2060</v>
      </c>
      <c r="C78" s="257" t="s">
        <v>2057</v>
      </c>
      <c r="D78" s="280" t="s">
        <v>2059</v>
      </c>
      <c r="E78" s="104">
        <v>605.3</v>
      </c>
      <c r="F78" s="273" t="s">
        <v>106</v>
      </c>
      <c r="G78" s="240" t="s">
        <v>736</v>
      </c>
      <c r="H78" s="143">
        <v>12209793</v>
      </c>
      <c r="I78" s="291">
        <v>10216425.02</v>
      </c>
      <c r="J78" s="264" t="s">
        <v>2058</v>
      </c>
      <c r="K78" s="263" t="s">
        <v>1258</v>
      </c>
      <c r="L78" s="236"/>
      <c r="M78" s="115" t="s">
        <v>2366</v>
      </c>
      <c r="N78" s="108"/>
      <c r="O78" s="108"/>
      <c r="P78" s="108"/>
      <c r="Q78" s="109" t="s">
        <v>1257</v>
      </c>
    </row>
    <row r="79" spans="1:17" ht="49.5" customHeight="1">
      <c r="A79" s="240" t="s">
        <v>315</v>
      </c>
      <c r="B79" s="241" t="s">
        <v>1136</v>
      </c>
      <c r="C79" s="257" t="s">
        <v>981</v>
      </c>
      <c r="D79" s="280" t="s">
        <v>2059</v>
      </c>
      <c r="E79" s="298">
        <v>40.5</v>
      </c>
      <c r="F79" s="273" t="s">
        <v>106</v>
      </c>
      <c r="G79" s="240" t="s">
        <v>107</v>
      </c>
      <c r="H79" s="12">
        <v>740594</v>
      </c>
      <c r="I79" s="259">
        <v>174783.29</v>
      </c>
      <c r="J79" s="262" t="s">
        <v>1119</v>
      </c>
      <c r="K79" s="263" t="s">
        <v>501</v>
      </c>
      <c r="L79" s="236"/>
      <c r="M79" s="115"/>
      <c r="N79" s="108"/>
      <c r="O79" s="108"/>
      <c r="P79" s="108"/>
      <c r="Q79" s="109" t="s">
        <v>1157</v>
      </c>
    </row>
    <row r="80" spans="1:17" ht="52.5" customHeight="1">
      <c r="A80" s="240" t="s">
        <v>2049</v>
      </c>
      <c r="B80" s="241" t="s">
        <v>559</v>
      </c>
      <c r="C80" s="257" t="s">
        <v>247</v>
      </c>
      <c r="D80" s="257" t="s">
        <v>782</v>
      </c>
      <c r="E80" s="104">
        <v>1140</v>
      </c>
      <c r="F80" s="289" t="s">
        <v>20</v>
      </c>
      <c r="G80" s="240" t="s">
        <v>560</v>
      </c>
      <c r="H80" s="12">
        <v>6375087</v>
      </c>
      <c r="I80" s="259">
        <v>1280796.72</v>
      </c>
      <c r="J80" s="262">
        <v>1987</v>
      </c>
      <c r="K80" s="263" t="s">
        <v>0</v>
      </c>
      <c r="L80" s="236"/>
      <c r="M80" s="14"/>
      <c r="N80" s="108"/>
      <c r="O80" s="108"/>
      <c r="P80" s="108"/>
      <c r="Q80" s="107" t="s">
        <v>472</v>
      </c>
    </row>
    <row r="81" spans="1:17" ht="57" customHeight="1">
      <c r="A81" s="240" t="s">
        <v>1123</v>
      </c>
      <c r="B81" s="299" t="s">
        <v>2085</v>
      </c>
      <c r="C81" s="280" t="s">
        <v>626</v>
      </c>
      <c r="D81" s="280" t="s">
        <v>627</v>
      </c>
      <c r="E81" s="104">
        <v>138.8</v>
      </c>
      <c r="F81" s="289" t="s">
        <v>20</v>
      </c>
      <c r="G81" s="240" t="s">
        <v>108</v>
      </c>
      <c r="H81" s="12">
        <v>91099</v>
      </c>
      <c r="I81" s="259">
        <v>0</v>
      </c>
      <c r="J81" s="264" t="s">
        <v>628</v>
      </c>
      <c r="K81" s="263" t="s">
        <v>1623</v>
      </c>
      <c r="L81" s="236"/>
      <c r="M81" s="114" t="s">
        <v>1408</v>
      </c>
      <c r="N81" s="108"/>
      <c r="O81" s="108"/>
      <c r="P81" s="108"/>
      <c r="Q81" s="107" t="s">
        <v>2084</v>
      </c>
    </row>
    <row r="82" spans="1:17" ht="41.25" customHeight="1">
      <c r="A82" s="240" t="s">
        <v>1124</v>
      </c>
      <c r="B82" s="300" t="s">
        <v>1945</v>
      </c>
      <c r="C82" s="257" t="s">
        <v>1437</v>
      </c>
      <c r="D82" s="257" t="s">
        <v>1305</v>
      </c>
      <c r="E82" s="301">
        <v>403.1</v>
      </c>
      <c r="F82" s="289" t="s">
        <v>20</v>
      </c>
      <c r="G82" s="240" t="s">
        <v>558</v>
      </c>
      <c r="H82" s="12">
        <v>195349</v>
      </c>
      <c r="I82" s="259">
        <v>0</v>
      </c>
      <c r="J82" s="264" t="s">
        <v>1436</v>
      </c>
      <c r="K82" s="302"/>
      <c r="L82" s="236"/>
      <c r="M82" s="14"/>
      <c r="N82" s="108"/>
      <c r="O82" s="108"/>
      <c r="P82" s="108"/>
      <c r="Q82" s="107" t="s">
        <v>536</v>
      </c>
    </row>
    <row r="83" spans="1:18" s="408" customFormat="1" ht="42.75" customHeight="1">
      <c r="A83" s="396" t="s">
        <v>1125</v>
      </c>
      <c r="B83" s="429" t="s">
        <v>1944</v>
      </c>
      <c r="C83" s="420" t="s">
        <v>1160</v>
      </c>
      <c r="D83" s="420" t="s">
        <v>1306</v>
      </c>
      <c r="E83" s="421">
        <v>35</v>
      </c>
      <c r="F83" s="422" t="s">
        <v>2172</v>
      </c>
      <c r="G83" s="423" t="s">
        <v>107</v>
      </c>
      <c r="H83" s="424">
        <f>H82*E83/E82</f>
        <v>16961.58521458695</v>
      </c>
      <c r="I83" s="425">
        <v>0</v>
      </c>
      <c r="J83" s="426" t="s">
        <v>264</v>
      </c>
      <c r="K83" s="430" t="s">
        <v>1161</v>
      </c>
      <c r="L83" s="431"/>
      <c r="M83" s="432"/>
      <c r="N83" s="433"/>
      <c r="O83" s="433"/>
      <c r="P83" s="433"/>
      <c r="Q83" s="434" t="s">
        <v>536</v>
      </c>
      <c r="R83" s="416" t="s">
        <v>1104</v>
      </c>
    </row>
    <row r="84" spans="1:17" ht="46.5" customHeight="1">
      <c r="A84" s="240" t="s">
        <v>2317</v>
      </c>
      <c r="B84" s="299" t="s">
        <v>2429</v>
      </c>
      <c r="C84" s="280" t="s">
        <v>981</v>
      </c>
      <c r="D84" s="280" t="s">
        <v>425</v>
      </c>
      <c r="E84" s="104">
        <v>98.1</v>
      </c>
      <c r="F84" s="289" t="s">
        <v>20</v>
      </c>
      <c r="G84" s="240" t="s">
        <v>2430</v>
      </c>
      <c r="H84" s="12">
        <v>157395</v>
      </c>
      <c r="I84" s="259">
        <v>0</v>
      </c>
      <c r="J84" s="264" t="s">
        <v>1438</v>
      </c>
      <c r="K84" s="263" t="s">
        <v>1756</v>
      </c>
      <c r="L84" s="236"/>
      <c r="M84" s="14"/>
      <c r="N84" s="108"/>
      <c r="O84" s="108"/>
      <c r="P84" s="108"/>
      <c r="Q84" s="115" t="s">
        <v>674</v>
      </c>
    </row>
    <row r="85" spans="1:17" s="408" customFormat="1" ht="44.25" customHeight="1">
      <c r="A85" s="396" t="s">
        <v>2318</v>
      </c>
      <c r="B85" s="396" t="s">
        <v>372</v>
      </c>
      <c r="C85" s="420" t="s">
        <v>2556</v>
      </c>
      <c r="D85" s="420" t="s">
        <v>2555</v>
      </c>
      <c r="E85" s="435">
        <v>26</v>
      </c>
      <c r="F85" s="400" t="s">
        <v>20</v>
      </c>
      <c r="G85" s="396" t="s">
        <v>373</v>
      </c>
      <c r="H85" s="401">
        <v>2377</v>
      </c>
      <c r="I85" s="402">
        <v>0</v>
      </c>
      <c r="J85" s="411" t="s">
        <v>1438</v>
      </c>
      <c r="K85" s="404" t="s">
        <v>486</v>
      </c>
      <c r="L85" s="428"/>
      <c r="M85" s="405"/>
      <c r="N85" s="406"/>
      <c r="O85" s="406"/>
      <c r="P85" s="406" t="s">
        <v>2552</v>
      </c>
      <c r="Q85" s="407" t="s">
        <v>2553</v>
      </c>
    </row>
    <row r="86" spans="1:17" ht="33" customHeight="1">
      <c r="A86" s="240" t="s">
        <v>2319</v>
      </c>
      <c r="B86" s="303" t="s">
        <v>2433</v>
      </c>
      <c r="C86" s="257" t="s">
        <v>1931</v>
      </c>
      <c r="D86" s="257" t="s">
        <v>2296</v>
      </c>
      <c r="E86" s="249">
        <v>147.6</v>
      </c>
      <c r="F86" s="289" t="s">
        <v>20</v>
      </c>
      <c r="G86" s="240" t="s">
        <v>2434</v>
      </c>
      <c r="H86" s="12">
        <v>15018</v>
      </c>
      <c r="I86" s="259">
        <v>0</v>
      </c>
      <c r="J86" s="385">
        <v>1973</v>
      </c>
      <c r="K86" s="261" t="s">
        <v>494</v>
      </c>
      <c r="L86" s="236"/>
      <c r="M86" s="14"/>
      <c r="N86" s="108"/>
      <c r="O86" s="108"/>
      <c r="P86" s="108" t="s">
        <v>2554</v>
      </c>
      <c r="Q86" s="107" t="s">
        <v>2265</v>
      </c>
    </row>
    <row r="87" spans="1:17" ht="42.75" customHeight="1">
      <c r="A87" s="240" t="s">
        <v>479</v>
      </c>
      <c r="B87" s="241" t="s">
        <v>1978</v>
      </c>
      <c r="C87" s="257" t="s">
        <v>930</v>
      </c>
      <c r="D87" s="280" t="s">
        <v>1976</v>
      </c>
      <c r="E87" s="360">
        <v>1124.6</v>
      </c>
      <c r="F87" s="273" t="s">
        <v>21</v>
      </c>
      <c r="G87" s="240" t="s">
        <v>337</v>
      </c>
      <c r="H87" s="12">
        <v>21049149</v>
      </c>
      <c r="I87" s="12">
        <v>16362138.94</v>
      </c>
      <c r="J87" s="264" t="s">
        <v>1977</v>
      </c>
      <c r="K87" s="263" t="s">
        <v>2137</v>
      </c>
      <c r="L87" s="236"/>
      <c r="M87" s="14"/>
      <c r="N87" s="108"/>
      <c r="O87" s="108"/>
      <c r="P87" s="108"/>
      <c r="Q87" s="109" t="s">
        <v>1975</v>
      </c>
    </row>
    <row r="88" spans="1:17" ht="41.25" customHeight="1">
      <c r="A88" s="369" t="s">
        <v>2320</v>
      </c>
      <c r="B88" s="241" t="s">
        <v>1132</v>
      </c>
      <c r="C88" s="362" t="s">
        <v>1828</v>
      </c>
      <c r="D88" s="280" t="s">
        <v>338</v>
      </c>
      <c r="E88" s="104">
        <v>154</v>
      </c>
      <c r="F88" s="273" t="s">
        <v>21</v>
      </c>
      <c r="G88" s="240" t="s">
        <v>783</v>
      </c>
      <c r="H88" s="12">
        <v>29997</v>
      </c>
      <c r="I88" s="259">
        <v>20308.48</v>
      </c>
      <c r="J88" s="264" t="s">
        <v>264</v>
      </c>
      <c r="K88" s="263" t="s">
        <v>1122</v>
      </c>
      <c r="L88" s="236"/>
      <c r="M88" s="14"/>
      <c r="N88" s="108"/>
      <c r="O88" s="108"/>
      <c r="P88" s="108"/>
      <c r="Q88" s="109" t="s">
        <v>336</v>
      </c>
    </row>
    <row r="89" spans="1:17" ht="42.75" customHeight="1">
      <c r="A89" s="369" t="s">
        <v>2321</v>
      </c>
      <c r="B89" s="241" t="s">
        <v>1419</v>
      </c>
      <c r="C89" s="257" t="s">
        <v>1418</v>
      </c>
      <c r="D89" s="280" t="s">
        <v>1461</v>
      </c>
      <c r="E89" s="104">
        <v>115.7</v>
      </c>
      <c r="F89" s="273" t="s">
        <v>21</v>
      </c>
      <c r="G89" s="240" t="s">
        <v>693</v>
      </c>
      <c r="H89" s="12">
        <v>57006</v>
      </c>
      <c r="I89" s="259">
        <v>43641.06</v>
      </c>
      <c r="J89" s="264" t="s">
        <v>694</v>
      </c>
      <c r="K89" s="263" t="s">
        <v>1462</v>
      </c>
      <c r="L89" s="236"/>
      <c r="M89" s="14"/>
      <c r="N89" s="108"/>
      <c r="O89" s="108"/>
      <c r="P89" s="108"/>
      <c r="Q89" s="107" t="s">
        <v>1295</v>
      </c>
    </row>
    <row r="90" spans="1:17" ht="42" customHeight="1">
      <c r="A90" s="240" t="s">
        <v>2322</v>
      </c>
      <c r="B90" s="241" t="s">
        <v>853</v>
      </c>
      <c r="C90" s="257" t="s">
        <v>2141</v>
      </c>
      <c r="D90" s="280" t="s">
        <v>2142</v>
      </c>
      <c r="E90" s="104">
        <v>1145.9</v>
      </c>
      <c r="F90" s="289" t="s">
        <v>22</v>
      </c>
      <c r="G90" s="240" t="s">
        <v>1549</v>
      </c>
      <c r="H90" s="12">
        <v>1932276.47</v>
      </c>
      <c r="I90" s="259">
        <v>1413461.46</v>
      </c>
      <c r="J90" s="264" t="s">
        <v>852</v>
      </c>
      <c r="K90" s="263" t="s">
        <v>2136</v>
      </c>
      <c r="L90" s="236"/>
      <c r="M90" s="14"/>
      <c r="N90" s="108"/>
      <c r="O90" s="108"/>
      <c r="P90" s="108"/>
      <c r="Q90" s="107" t="s">
        <v>851</v>
      </c>
    </row>
    <row r="91" spans="1:17" ht="42.75" customHeight="1">
      <c r="A91" s="240" t="s">
        <v>2323</v>
      </c>
      <c r="B91" s="241" t="s">
        <v>2247</v>
      </c>
      <c r="C91" s="257" t="s">
        <v>646</v>
      </c>
      <c r="D91" s="280" t="s">
        <v>644</v>
      </c>
      <c r="E91" s="104">
        <v>135.1</v>
      </c>
      <c r="F91" s="289" t="s">
        <v>645</v>
      </c>
      <c r="G91" s="240"/>
      <c r="H91" s="12"/>
      <c r="I91" s="259"/>
      <c r="J91" s="264"/>
      <c r="K91" s="263"/>
      <c r="L91" s="236"/>
      <c r="M91" s="14"/>
      <c r="N91" s="108"/>
      <c r="O91" s="108"/>
      <c r="P91" s="108"/>
      <c r="Q91" s="107"/>
    </row>
    <row r="92" spans="1:17" ht="33" customHeight="1">
      <c r="A92" s="240" t="s">
        <v>2324</v>
      </c>
      <c r="B92" s="241" t="s">
        <v>647</v>
      </c>
      <c r="C92" s="257" t="s">
        <v>1337</v>
      </c>
      <c r="D92" s="280" t="s">
        <v>1338</v>
      </c>
      <c r="E92" s="104">
        <v>12</v>
      </c>
      <c r="F92" s="289" t="s">
        <v>645</v>
      </c>
      <c r="G92" s="240"/>
      <c r="H92" s="12"/>
      <c r="I92" s="259"/>
      <c r="J92" s="264"/>
      <c r="K92" s="263"/>
      <c r="L92" s="236"/>
      <c r="M92" s="14"/>
      <c r="N92" s="108"/>
      <c r="O92" s="108"/>
      <c r="P92" s="108"/>
      <c r="Q92" s="107"/>
    </row>
    <row r="93" spans="1:17" ht="46.5" customHeight="1">
      <c r="A93" s="240" t="s">
        <v>2325</v>
      </c>
      <c r="B93" s="241" t="s">
        <v>538</v>
      </c>
      <c r="C93" s="257" t="s">
        <v>247</v>
      </c>
      <c r="D93" s="257" t="s">
        <v>1979</v>
      </c>
      <c r="E93" s="104">
        <v>60.6</v>
      </c>
      <c r="F93" s="273" t="s">
        <v>13</v>
      </c>
      <c r="G93" s="240" t="s">
        <v>539</v>
      </c>
      <c r="H93" s="12">
        <v>641919</v>
      </c>
      <c r="I93" s="259">
        <v>430055.17</v>
      </c>
      <c r="J93" s="304" t="s">
        <v>1427</v>
      </c>
      <c r="K93" s="263" t="s">
        <v>367</v>
      </c>
      <c r="L93" s="236"/>
      <c r="M93" s="14"/>
      <c r="N93" s="108"/>
      <c r="O93" s="108"/>
      <c r="P93" s="108"/>
      <c r="Q93" s="107" t="s">
        <v>2140</v>
      </c>
    </row>
    <row r="94" spans="1:17" ht="59.25" customHeight="1">
      <c r="A94" s="240" t="s">
        <v>2326</v>
      </c>
      <c r="B94" s="241" t="s">
        <v>550</v>
      </c>
      <c r="C94" s="362" t="s">
        <v>249</v>
      </c>
      <c r="D94" s="257" t="s">
        <v>1626</v>
      </c>
      <c r="E94" s="104">
        <v>740.7</v>
      </c>
      <c r="F94" s="286" t="s">
        <v>17</v>
      </c>
      <c r="G94" s="364" t="s">
        <v>551</v>
      </c>
      <c r="H94" s="12">
        <v>11311534.75</v>
      </c>
      <c r="I94" s="259">
        <v>3195753.11</v>
      </c>
      <c r="J94" s="262" t="s">
        <v>1204</v>
      </c>
      <c r="K94" s="272" t="s">
        <v>1428</v>
      </c>
      <c r="L94" s="305" t="s">
        <v>614</v>
      </c>
      <c r="M94" s="114" t="s">
        <v>1903</v>
      </c>
      <c r="N94" s="108"/>
      <c r="O94" s="108"/>
      <c r="P94" s="108"/>
      <c r="Q94" s="107" t="s">
        <v>1902</v>
      </c>
    </row>
    <row r="95" spans="1:17" ht="51.75" customHeight="1">
      <c r="A95" s="240" t="s">
        <v>2327</v>
      </c>
      <c r="B95" s="241" t="s">
        <v>164</v>
      </c>
      <c r="C95" s="363" t="s">
        <v>1650</v>
      </c>
      <c r="D95" s="257" t="s">
        <v>1651</v>
      </c>
      <c r="E95" s="95">
        <v>46.7</v>
      </c>
      <c r="F95" s="286" t="s">
        <v>17</v>
      </c>
      <c r="G95" s="240" t="s">
        <v>735</v>
      </c>
      <c r="H95" s="12">
        <v>58406</v>
      </c>
      <c r="I95" s="259">
        <v>0</v>
      </c>
      <c r="J95" s="306" t="s">
        <v>356</v>
      </c>
      <c r="K95" s="263" t="s">
        <v>1309</v>
      </c>
      <c r="L95" s="236"/>
      <c r="M95" s="86" t="s">
        <v>1652</v>
      </c>
      <c r="N95" s="108"/>
      <c r="O95" s="108"/>
      <c r="P95" s="108"/>
      <c r="Q95" s="109" t="s">
        <v>469</v>
      </c>
    </row>
    <row r="96" spans="1:17" ht="65.25" customHeight="1">
      <c r="A96" s="240" t="s">
        <v>2328</v>
      </c>
      <c r="B96" s="241" t="s">
        <v>556</v>
      </c>
      <c r="C96" s="257" t="s">
        <v>983</v>
      </c>
      <c r="D96" s="257" t="s">
        <v>5</v>
      </c>
      <c r="E96" s="307" t="s">
        <v>1429</v>
      </c>
      <c r="F96" s="273" t="s">
        <v>18</v>
      </c>
      <c r="G96" s="240" t="s">
        <v>1616</v>
      </c>
      <c r="H96" s="12">
        <v>14798361</v>
      </c>
      <c r="I96" s="259">
        <v>8681832.39</v>
      </c>
      <c r="J96" s="308" t="s">
        <v>1327</v>
      </c>
      <c r="K96" s="272" t="s">
        <v>1430</v>
      </c>
      <c r="L96" s="305" t="s">
        <v>810</v>
      </c>
      <c r="M96" s="185" t="s">
        <v>811</v>
      </c>
      <c r="N96" s="108"/>
      <c r="O96" s="87">
        <v>3297255.26</v>
      </c>
      <c r="P96" s="87" t="s">
        <v>992</v>
      </c>
      <c r="Q96" s="107" t="s">
        <v>1253</v>
      </c>
    </row>
    <row r="97" spans="1:17" ht="46.5" customHeight="1">
      <c r="A97" s="240" t="s">
        <v>2329</v>
      </c>
      <c r="B97" s="241" t="s">
        <v>825</v>
      </c>
      <c r="C97" s="257" t="s">
        <v>1323</v>
      </c>
      <c r="D97" s="257" t="s">
        <v>2087</v>
      </c>
      <c r="E97" s="104">
        <v>618.9</v>
      </c>
      <c r="F97" s="267" t="s">
        <v>19</v>
      </c>
      <c r="G97" s="240" t="s">
        <v>557</v>
      </c>
      <c r="H97" s="12">
        <v>10982499</v>
      </c>
      <c r="I97" s="12">
        <v>10071194.04</v>
      </c>
      <c r="J97" s="264">
        <v>30448</v>
      </c>
      <c r="K97" s="272" t="s">
        <v>1431</v>
      </c>
      <c r="L97" s="236"/>
      <c r="M97" s="114" t="s">
        <v>675</v>
      </c>
      <c r="N97" s="108"/>
      <c r="O97" s="108"/>
      <c r="P97" s="108"/>
      <c r="Q97" s="107" t="s">
        <v>469</v>
      </c>
    </row>
    <row r="98" spans="1:17" ht="49.5" customHeight="1">
      <c r="A98" s="240" t="s">
        <v>2330</v>
      </c>
      <c r="B98" s="241" t="s">
        <v>554</v>
      </c>
      <c r="C98" s="257" t="s">
        <v>980</v>
      </c>
      <c r="D98" s="257" t="s">
        <v>2288</v>
      </c>
      <c r="E98" s="104">
        <v>1262.1</v>
      </c>
      <c r="F98" s="273" t="s">
        <v>23</v>
      </c>
      <c r="G98" s="240" t="s">
        <v>555</v>
      </c>
      <c r="H98" s="12">
        <v>8583704</v>
      </c>
      <c r="I98" s="259">
        <v>1391216.16</v>
      </c>
      <c r="J98" s="304" t="s">
        <v>1326</v>
      </c>
      <c r="K98" s="263" t="s">
        <v>716</v>
      </c>
      <c r="L98" s="236"/>
      <c r="M98" s="14"/>
      <c r="N98" s="108"/>
      <c r="O98" s="108"/>
      <c r="P98" s="108"/>
      <c r="Q98" s="107" t="s">
        <v>2264</v>
      </c>
    </row>
    <row r="99" spans="1:17" ht="44.25" customHeight="1">
      <c r="A99" s="240" t="s">
        <v>2331</v>
      </c>
      <c r="B99" s="241" t="s">
        <v>784</v>
      </c>
      <c r="C99" s="257" t="s">
        <v>1930</v>
      </c>
      <c r="D99" s="257" t="s">
        <v>415</v>
      </c>
      <c r="E99" s="104">
        <v>264.8</v>
      </c>
      <c r="F99" s="289" t="s">
        <v>250</v>
      </c>
      <c r="G99" s="240" t="s">
        <v>785</v>
      </c>
      <c r="H99" s="12">
        <v>1662455</v>
      </c>
      <c r="I99" s="259">
        <v>0</v>
      </c>
      <c r="J99" s="264">
        <v>33462</v>
      </c>
      <c r="K99" s="263" t="s">
        <v>667</v>
      </c>
      <c r="L99" s="236"/>
      <c r="M99" s="14"/>
      <c r="N99" s="108"/>
      <c r="O99" s="108"/>
      <c r="P99" s="108"/>
      <c r="Q99" s="107" t="s">
        <v>2038</v>
      </c>
    </row>
    <row r="100" spans="1:17" ht="44.25" customHeight="1">
      <c r="A100" s="240" t="s">
        <v>2332</v>
      </c>
      <c r="B100" s="241" t="s">
        <v>2435</v>
      </c>
      <c r="C100" s="257" t="s">
        <v>316</v>
      </c>
      <c r="D100" s="257" t="s">
        <v>1135</v>
      </c>
      <c r="E100" s="309">
        <v>24</v>
      </c>
      <c r="F100" s="289" t="s">
        <v>250</v>
      </c>
      <c r="G100" s="240" t="s">
        <v>2436</v>
      </c>
      <c r="H100" s="12">
        <v>19455</v>
      </c>
      <c r="I100" s="259">
        <v>0</v>
      </c>
      <c r="J100" s="264">
        <v>36404</v>
      </c>
      <c r="K100" s="261" t="s">
        <v>1799</v>
      </c>
      <c r="L100" s="236"/>
      <c r="M100" s="14"/>
      <c r="N100" s="108"/>
      <c r="O100" s="108"/>
      <c r="P100" s="108"/>
      <c r="Q100" s="107" t="s">
        <v>397</v>
      </c>
    </row>
    <row r="101" spans="1:17" ht="87" customHeight="1">
      <c r="A101" s="240" t="s">
        <v>2333</v>
      </c>
      <c r="B101" s="241" t="s">
        <v>1742</v>
      </c>
      <c r="C101" s="270" t="s">
        <v>589</v>
      </c>
      <c r="D101" s="270" t="s">
        <v>1810</v>
      </c>
      <c r="E101" s="310">
        <v>204.9</v>
      </c>
      <c r="F101" s="311" t="s">
        <v>250</v>
      </c>
      <c r="G101" s="312" t="s">
        <v>1134</v>
      </c>
      <c r="H101" s="12">
        <v>251050</v>
      </c>
      <c r="I101" s="12">
        <v>0</v>
      </c>
      <c r="J101" s="313">
        <v>31456</v>
      </c>
      <c r="K101" s="263" t="s">
        <v>1811</v>
      </c>
      <c r="L101" s="236"/>
      <c r="M101" s="14"/>
      <c r="N101" s="108"/>
      <c r="O101" s="108"/>
      <c r="P101" s="108"/>
      <c r="Q101" s="109" t="s">
        <v>1307</v>
      </c>
    </row>
    <row r="102" spans="1:17" ht="44.25" customHeight="1">
      <c r="A102" s="240" t="s">
        <v>2334</v>
      </c>
      <c r="B102" s="240" t="s">
        <v>168</v>
      </c>
      <c r="C102" s="242" t="s">
        <v>24</v>
      </c>
      <c r="D102" s="257" t="s">
        <v>580</v>
      </c>
      <c r="E102" s="95"/>
      <c r="F102" s="289" t="s">
        <v>250</v>
      </c>
      <c r="G102" s="240"/>
      <c r="H102" s="12">
        <v>1945183</v>
      </c>
      <c r="I102" s="259"/>
      <c r="J102" s="264">
        <v>30084</v>
      </c>
      <c r="K102" s="261"/>
      <c r="L102" s="236"/>
      <c r="M102" s="14"/>
      <c r="N102" s="108"/>
      <c r="O102" s="108"/>
      <c r="P102" s="108"/>
      <c r="Q102" s="107"/>
    </row>
    <row r="103" spans="1:17" ht="44.25" customHeight="1">
      <c r="A103" s="240" t="s">
        <v>2335</v>
      </c>
      <c r="B103" s="241" t="s">
        <v>212</v>
      </c>
      <c r="C103" s="257" t="s">
        <v>865</v>
      </c>
      <c r="D103" s="280" t="s">
        <v>704</v>
      </c>
      <c r="E103" s="104">
        <v>121.1</v>
      </c>
      <c r="F103" s="289" t="s">
        <v>250</v>
      </c>
      <c r="G103" s="240" t="s">
        <v>213</v>
      </c>
      <c r="H103" s="12">
        <v>426619</v>
      </c>
      <c r="I103" s="259">
        <v>18769</v>
      </c>
      <c r="J103" s="264">
        <v>28350</v>
      </c>
      <c r="K103" s="263" t="s">
        <v>705</v>
      </c>
      <c r="L103" s="236"/>
      <c r="M103" s="14"/>
      <c r="N103" s="108"/>
      <c r="O103" s="108"/>
      <c r="P103" s="108"/>
      <c r="Q103" s="107" t="s">
        <v>1308</v>
      </c>
    </row>
    <row r="104" spans="1:17" ht="40.5" customHeight="1">
      <c r="A104" s="240" t="s">
        <v>2336</v>
      </c>
      <c r="B104" s="241" t="s">
        <v>1739</v>
      </c>
      <c r="C104" s="257" t="s">
        <v>589</v>
      </c>
      <c r="D104" s="257" t="s">
        <v>1741</v>
      </c>
      <c r="E104" s="301">
        <v>180</v>
      </c>
      <c r="F104" s="289" t="s">
        <v>250</v>
      </c>
      <c r="G104" s="240" t="s">
        <v>1740</v>
      </c>
      <c r="H104" s="12">
        <v>456882</v>
      </c>
      <c r="I104" s="314"/>
      <c r="J104" s="262" t="s">
        <v>1131</v>
      </c>
      <c r="K104" s="261"/>
      <c r="L104" s="236"/>
      <c r="M104" s="14"/>
      <c r="N104" s="108"/>
      <c r="O104" s="108"/>
      <c r="P104" s="108"/>
      <c r="Q104" s="107" t="s">
        <v>2093</v>
      </c>
    </row>
    <row r="105" spans="1:17" ht="40.5" customHeight="1">
      <c r="A105" s="240" t="s">
        <v>2337</v>
      </c>
      <c r="B105" s="241" t="s">
        <v>1297</v>
      </c>
      <c r="C105" s="257" t="s">
        <v>866</v>
      </c>
      <c r="D105" s="257" t="s">
        <v>1299</v>
      </c>
      <c r="E105" s="301">
        <v>40</v>
      </c>
      <c r="F105" s="289" t="s">
        <v>250</v>
      </c>
      <c r="G105" s="240" t="s">
        <v>1298</v>
      </c>
      <c r="H105" s="12">
        <v>25743</v>
      </c>
      <c r="I105" s="259">
        <v>0</v>
      </c>
      <c r="J105" s="264">
        <v>19839</v>
      </c>
      <c r="K105" s="261"/>
      <c r="L105" s="236"/>
      <c r="M105" s="14"/>
      <c r="N105" s="108"/>
      <c r="O105" s="108"/>
      <c r="P105" s="108"/>
      <c r="Q105" s="107" t="s">
        <v>239</v>
      </c>
    </row>
    <row r="106" spans="1:17" ht="39" customHeight="1">
      <c r="A106" s="240" t="s">
        <v>2338</v>
      </c>
      <c r="B106" s="303" t="s">
        <v>1378</v>
      </c>
      <c r="C106" s="257" t="s">
        <v>207</v>
      </c>
      <c r="D106" s="257" t="s">
        <v>984</v>
      </c>
      <c r="E106" s="301" t="s">
        <v>2557</v>
      </c>
      <c r="F106" s="289" t="s">
        <v>2545</v>
      </c>
      <c r="G106" s="240" t="s">
        <v>1379</v>
      </c>
      <c r="H106" s="12">
        <v>21709</v>
      </c>
      <c r="I106" s="259">
        <v>14913</v>
      </c>
      <c r="J106" s="264">
        <v>33239</v>
      </c>
      <c r="K106" s="261"/>
      <c r="L106" s="236"/>
      <c r="M106" s="14"/>
      <c r="N106" s="108"/>
      <c r="O106" s="108"/>
      <c r="P106" s="108"/>
      <c r="Q106" s="107" t="s">
        <v>397</v>
      </c>
    </row>
    <row r="107" spans="1:18" s="408" customFormat="1" ht="28.5" customHeight="1">
      <c r="A107" s="396" t="s">
        <v>311</v>
      </c>
      <c r="B107" s="396" t="s">
        <v>1376</v>
      </c>
      <c r="C107" s="420" t="s">
        <v>981</v>
      </c>
      <c r="D107" s="420" t="s">
        <v>984</v>
      </c>
      <c r="E107" s="436">
        <v>10</v>
      </c>
      <c r="F107" s="400" t="s">
        <v>250</v>
      </c>
      <c r="G107" s="396" t="s">
        <v>1377</v>
      </c>
      <c r="H107" s="401">
        <v>15749</v>
      </c>
      <c r="I107" s="402"/>
      <c r="J107" s="411">
        <v>31910</v>
      </c>
      <c r="K107" s="404"/>
      <c r="L107" s="428"/>
      <c r="M107" s="405"/>
      <c r="N107" s="406"/>
      <c r="O107" s="406"/>
      <c r="P107" s="406"/>
      <c r="Q107" s="407" t="s">
        <v>536</v>
      </c>
      <c r="R107" s="408" t="s">
        <v>2559</v>
      </c>
    </row>
    <row r="108" spans="1:17" s="408" customFormat="1" ht="41.25" customHeight="1">
      <c r="A108" s="396" t="s">
        <v>2339</v>
      </c>
      <c r="B108" s="423" t="s">
        <v>552</v>
      </c>
      <c r="C108" s="420" t="s">
        <v>1951</v>
      </c>
      <c r="D108" s="420" t="s">
        <v>985</v>
      </c>
      <c r="E108" s="437">
        <v>10</v>
      </c>
      <c r="F108" s="422" t="s">
        <v>250</v>
      </c>
      <c r="G108" s="423" t="s">
        <v>553</v>
      </c>
      <c r="H108" s="424">
        <v>2063</v>
      </c>
      <c r="I108" s="425"/>
      <c r="J108" s="426">
        <v>24993</v>
      </c>
      <c r="K108" s="438"/>
      <c r="L108" s="428"/>
      <c r="M108" s="405"/>
      <c r="N108" s="406"/>
      <c r="O108" s="406"/>
      <c r="P108" s="406"/>
      <c r="Q108" s="407" t="s">
        <v>1256</v>
      </c>
    </row>
    <row r="109" spans="1:17" ht="41.25" customHeight="1">
      <c r="A109" s="240" t="s">
        <v>312</v>
      </c>
      <c r="B109" s="240" t="s">
        <v>2063</v>
      </c>
      <c r="C109" s="270" t="s">
        <v>2061</v>
      </c>
      <c r="D109" s="257" t="s">
        <v>2062</v>
      </c>
      <c r="E109" s="301"/>
      <c r="F109" s="289" t="s">
        <v>250</v>
      </c>
      <c r="G109" s="240"/>
      <c r="H109" s="12">
        <v>324093</v>
      </c>
      <c r="I109" s="259"/>
      <c r="J109" s="264"/>
      <c r="K109" s="261"/>
      <c r="L109" s="236"/>
      <c r="M109" s="14"/>
      <c r="N109" s="108"/>
      <c r="O109" s="108"/>
      <c r="P109" s="108"/>
      <c r="Q109" s="109"/>
    </row>
    <row r="110" spans="1:18" ht="57.75" customHeight="1">
      <c r="A110" s="240" t="s">
        <v>396</v>
      </c>
      <c r="B110" s="241" t="s">
        <v>1696</v>
      </c>
      <c r="C110" s="315" t="s">
        <v>639</v>
      </c>
      <c r="D110" s="270" t="s">
        <v>888</v>
      </c>
      <c r="E110" s="104">
        <v>199.1</v>
      </c>
      <c r="F110" s="316" t="s">
        <v>602</v>
      </c>
      <c r="G110" s="240" t="s">
        <v>560</v>
      </c>
      <c r="H110" s="317">
        <v>298110.25</v>
      </c>
      <c r="I110" s="259">
        <v>0</v>
      </c>
      <c r="J110" s="318" t="s">
        <v>1625</v>
      </c>
      <c r="K110" s="263" t="s">
        <v>648</v>
      </c>
      <c r="L110" s="236"/>
      <c r="M110" s="14"/>
      <c r="N110" s="108"/>
      <c r="O110" s="108"/>
      <c r="P110" s="108"/>
      <c r="Q110" s="109" t="s">
        <v>2103</v>
      </c>
      <c r="R110" s="10"/>
    </row>
    <row r="111" spans="1:18" ht="56.25" customHeight="1">
      <c r="A111" s="240" t="s">
        <v>2340</v>
      </c>
      <c r="B111" s="241" t="s">
        <v>2493</v>
      </c>
      <c r="C111" s="242" t="s">
        <v>1398</v>
      </c>
      <c r="D111" s="257" t="s">
        <v>1205</v>
      </c>
      <c r="E111" s="319">
        <v>892.2</v>
      </c>
      <c r="F111" s="267" t="s">
        <v>94</v>
      </c>
      <c r="G111" s="240" t="s">
        <v>555</v>
      </c>
      <c r="H111" s="12">
        <v>17499332.23</v>
      </c>
      <c r="I111" s="12">
        <v>10040607.98</v>
      </c>
      <c r="J111" s="264">
        <v>23012</v>
      </c>
      <c r="K111" s="263" t="s">
        <v>1215</v>
      </c>
      <c r="L111" s="236"/>
      <c r="M111" s="14"/>
      <c r="N111" s="108"/>
      <c r="O111" s="108"/>
      <c r="P111" s="108"/>
      <c r="Q111" s="102" t="s">
        <v>79</v>
      </c>
      <c r="R111" s="10"/>
    </row>
    <row r="112" spans="1:18" ht="56.25" customHeight="1">
      <c r="A112" s="240" t="s">
        <v>1139</v>
      </c>
      <c r="B112" s="240"/>
      <c r="C112" s="242" t="s">
        <v>1800</v>
      </c>
      <c r="D112" s="242" t="s">
        <v>779</v>
      </c>
      <c r="E112" s="95">
        <v>91</v>
      </c>
      <c r="F112" s="267" t="s">
        <v>94</v>
      </c>
      <c r="G112" s="240" t="s">
        <v>1134</v>
      </c>
      <c r="H112" s="104">
        <v>289595.91</v>
      </c>
      <c r="I112" s="95">
        <v>0</v>
      </c>
      <c r="J112" s="320">
        <v>28126</v>
      </c>
      <c r="K112" s="263"/>
      <c r="L112" s="236"/>
      <c r="M112" s="14"/>
      <c r="N112" s="108"/>
      <c r="O112" s="108"/>
      <c r="P112" s="108"/>
      <c r="Q112" s="120"/>
      <c r="R112" s="10"/>
    </row>
    <row r="113" spans="1:18" ht="63.75" customHeight="1">
      <c r="A113" s="240" t="s">
        <v>2341</v>
      </c>
      <c r="B113" s="241" t="s">
        <v>1350</v>
      </c>
      <c r="C113" s="242" t="s">
        <v>1624</v>
      </c>
      <c r="D113" s="257" t="s">
        <v>689</v>
      </c>
      <c r="E113" s="310">
        <v>324.2</v>
      </c>
      <c r="F113" s="267" t="s">
        <v>94</v>
      </c>
      <c r="G113" s="240" t="s">
        <v>206</v>
      </c>
      <c r="H113" s="12">
        <v>147728.33</v>
      </c>
      <c r="I113" s="259">
        <v>0</v>
      </c>
      <c r="J113" s="264">
        <v>29221</v>
      </c>
      <c r="K113" s="272" t="s">
        <v>1432</v>
      </c>
      <c r="L113" s="236"/>
      <c r="M113" s="116" t="s">
        <v>1348</v>
      </c>
      <c r="N113" s="108"/>
      <c r="O113" s="123">
        <v>1337085.09</v>
      </c>
      <c r="P113" s="88" t="s">
        <v>1349</v>
      </c>
      <c r="Q113" s="107" t="s">
        <v>2093</v>
      </c>
      <c r="R113" s="10"/>
    </row>
    <row r="114" spans="1:18" ht="48.75" customHeight="1">
      <c r="A114" s="240" t="s">
        <v>2342</v>
      </c>
      <c r="B114" s="240"/>
      <c r="C114" s="242" t="s">
        <v>1586</v>
      </c>
      <c r="D114" s="257" t="s">
        <v>1206</v>
      </c>
      <c r="E114" s="104">
        <v>4.5</v>
      </c>
      <c r="F114" s="267" t="s">
        <v>94</v>
      </c>
      <c r="G114" s="240" t="s">
        <v>373</v>
      </c>
      <c r="H114" s="12">
        <v>95694.72</v>
      </c>
      <c r="I114" s="259">
        <v>45438.3</v>
      </c>
      <c r="J114" s="264">
        <v>36526</v>
      </c>
      <c r="K114" s="261"/>
      <c r="L114" s="236"/>
      <c r="M114" s="14"/>
      <c r="N114" s="108"/>
      <c r="O114" s="108"/>
      <c r="P114" s="108"/>
      <c r="Q114" s="107" t="s">
        <v>1539</v>
      </c>
      <c r="R114" s="10"/>
    </row>
    <row r="115" spans="1:18" ht="41.25" customHeight="1">
      <c r="A115" s="240" t="s">
        <v>478</v>
      </c>
      <c r="B115" s="241" t="s">
        <v>2494</v>
      </c>
      <c r="C115" s="242" t="s">
        <v>2495</v>
      </c>
      <c r="D115" s="257" t="s">
        <v>2496</v>
      </c>
      <c r="E115" s="104">
        <v>177.8</v>
      </c>
      <c r="F115" s="286" t="s">
        <v>650</v>
      </c>
      <c r="G115" s="240"/>
      <c r="H115" s="12">
        <v>954756</v>
      </c>
      <c r="I115" s="259">
        <v>49841.88</v>
      </c>
      <c r="J115" s="264">
        <v>25187</v>
      </c>
      <c r="K115" s="263" t="s">
        <v>751</v>
      </c>
      <c r="L115" s="321"/>
      <c r="M115" s="108"/>
      <c r="N115" s="108"/>
      <c r="O115" s="108"/>
      <c r="P115" s="108"/>
      <c r="Q115" s="107"/>
      <c r="R115" s="10"/>
    </row>
    <row r="116" spans="1:17" ht="55.5" customHeight="1">
      <c r="A116" s="240" t="s">
        <v>2343</v>
      </c>
      <c r="B116" s="242"/>
      <c r="C116" s="242" t="s">
        <v>2134</v>
      </c>
      <c r="D116" s="257" t="s">
        <v>1846</v>
      </c>
      <c r="E116" s="95"/>
      <c r="F116" s="286" t="s">
        <v>650</v>
      </c>
      <c r="G116" s="240"/>
      <c r="H116" s="12">
        <v>1189235</v>
      </c>
      <c r="I116" s="12">
        <v>1040580.5</v>
      </c>
      <c r="J116" s="264">
        <v>39695</v>
      </c>
      <c r="K116" s="263"/>
      <c r="L116" s="321"/>
      <c r="M116" s="108"/>
      <c r="N116" s="108"/>
      <c r="O116" s="108"/>
      <c r="P116" s="108"/>
      <c r="Q116" s="102" t="s">
        <v>2133</v>
      </c>
    </row>
    <row r="117" spans="1:17" ht="44.25" customHeight="1">
      <c r="A117" s="240" t="s">
        <v>313</v>
      </c>
      <c r="B117" s="242"/>
      <c r="C117" s="242" t="s">
        <v>1797</v>
      </c>
      <c r="D117" s="257" t="s">
        <v>1846</v>
      </c>
      <c r="E117" s="95"/>
      <c r="F117" s="286" t="s">
        <v>650</v>
      </c>
      <c r="G117" s="240"/>
      <c r="H117" s="104">
        <v>57600</v>
      </c>
      <c r="I117" s="104">
        <v>50400</v>
      </c>
      <c r="J117" s="239" t="s">
        <v>1798</v>
      </c>
      <c r="K117" s="265" t="s">
        <v>1799</v>
      </c>
      <c r="L117" s="321"/>
      <c r="M117" s="108"/>
      <c r="N117" s="108"/>
      <c r="O117" s="108"/>
      <c r="P117" s="108"/>
      <c r="Q117" s="120"/>
    </row>
    <row r="118" spans="1:17" ht="55.5" customHeight="1">
      <c r="A118" s="240" t="s">
        <v>2344</v>
      </c>
      <c r="B118" s="241" t="s">
        <v>2299</v>
      </c>
      <c r="C118" s="257" t="s">
        <v>1435</v>
      </c>
      <c r="D118" s="257" t="s">
        <v>2298</v>
      </c>
      <c r="E118" s="104">
        <v>230.2</v>
      </c>
      <c r="F118" s="286" t="s">
        <v>650</v>
      </c>
      <c r="G118" s="240"/>
      <c r="H118" s="12">
        <v>1855904.37</v>
      </c>
      <c r="I118" s="259">
        <v>0</v>
      </c>
      <c r="J118" s="264">
        <v>12785</v>
      </c>
      <c r="K118" s="263" t="s">
        <v>2086</v>
      </c>
      <c r="L118" s="321"/>
      <c r="M118" s="108"/>
      <c r="N118" s="108"/>
      <c r="O118" s="108"/>
      <c r="P118" s="108"/>
      <c r="Q118" s="107" t="s">
        <v>1958</v>
      </c>
    </row>
    <row r="119" spans="1:17" ht="41.25" customHeight="1">
      <c r="A119" s="240" t="s">
        <v>2345</v>
      </c>
      <c r="B119" s="241" t="s">
        <v>581</v>
      </c>
      <c r="C119" s="242" t="s">
        <v>822</v>
      </c>
      <c r="D119" s="257" t="s">
        <v>823</v>
      </c>
      <c r="E119" s="104">
        <v>353.8</v>
      </c>
      <c r="F119" s="273" t="s">
        <v>2132</v>
      </c>
      <c r="G119" s="240"/>
      <c r="H119" s="12">
        <v>1745376.66</v>
      </c>
      <c r="I119" s="259">
        <v>217079.7</v>
      </c>
      <c r="J119" s="264">
        <v>27560</v>
      </c>
      <c r="K119" s="263" t="s">
        <v>2047</v>
      </c>
      <c r="L119" s="321"/>
      <c r="M119" s="108"/>
      <c r="N119" s="108"/>
      <c r="O119" s="108"/>
      <c r="P119" s="108"/>
      <c r="Q119" s="102" t="s">
        <v>1031</v>
      </c>
    </row>
    <row r="120" spans="1:17" ht="30.75" customHeight="1">
      <c r="A120" s="240" t="s">
        <v>115</v>
      </c>
      <c r="B120" s="248" t="s">
        <v>649</v>
      </c>
      <c r="C120" s="242" t="s">
        <v>1587</v>
      </c>
      <c r="D120" s="257" t="s">
        <v>823</v>
      </c>
      <c r="E120" s="104">
        <v>84</v>
      </c>
      <c r="F120" s="273" t="s">
        <v>2132</v>
      </c>
      <c r="G120" s="240"/>
      <c r="H120" s="12">
        <v>445797.21</v>
      </c>
      <c r="I120" s="259">
        <v>0</v>
      </c>
      <c r="J120" s="322"/>
      <c r="K120" s="323"/>
      <c r="L120" s="321"/>
      <c r="M120" s="108"/>
      <c r="N120" s="108"/>
      <c r="O120" s="108"/>
      <c r="P120" s="108"/>
      <c r="Q120" s="122" t="s">
        <v>1796</v>
      </c>
    </row>
    <row r="121" spans="1:17" ht="49.5" customHeight="1">
      <c r="A121" s="240" t="s">
        <v>116</v>
      </c>
      <c r="B121" s="324" t="s">
        <v>1697</v>
      </c>
      <c r="C121" s="242" t="s">
        <v>1692</v>
      </c>
      <c r="D121" s="270" t="s">
        <v>1694</v>
      </c>
      <c r="E121" s="104">
        <v>424.6</v>
      </c>
      <c r="F121" s="286" t="s">
        <v>1590</v>
      </c>
      <c r="G121" s="240" t="s">
        <v>557</v>
      </c>
      <c r="H121" s="12">
        <v>136192.01</v>
      </c>
      <c r="I121" s="12">
        <v>0</v>
      </c>
      <c r="J121" s="12" t="s">
        <v>1695</v>
      </c>
      <c r="K121" s="263" t="s">
        <v>1500</v>
      </c>
      <c r="L121" s="236"/>
      <c r="M121" s="114" t="s">
        <v>2365</v>
      </c>
      <c r="N121" s="108"/>
      <c r="O121" s="108"/>
      <c r="P121" s="108"/>
      <c r="Q121" s="109" t="s">
        <v>1693</v>
      </c>
    </row>
    <row r="122" spans="1:17" ht="54" customHeight="1">
      <c r="A122" s="240" t="s">
        <v>117</v>
      </c>
      <c r="B122" s="303" t="s">
        <v>882</v>
      </c>
      <c r="C122" s="257" t="s">
        <v>921</v>
      </c>
      <c r="D122" s="257" t="s">
        <v>1859</v>
      </c>
      <c r="E122" s="104">
        <v>706</v>
      </c>
      <c r="F122" s="293" t="s">
        <v>1751</v>
      </c>
      <c r="G122" s="240" t="s">
        <v>900</v>
      </c>
      <c r="H122" s="317">
        <v>2470139.13</v>
      </c>
      <c r="I122" s="314"/>
      <c r="J122" s="264">
        <v>17760</v>
      </c>
      <c r="K122" s="263" t="s">
        <v>1752</v>
      </c>
      <c r="L122" s="236"/>
      <c r="M122" s="14"/>
      <c r="N122" s="108"/>
      <c r="O122" s="108"/>
      <c r="P122" s="108"/>
      <c r="Q122" s="107" t="s">
        <v>27</v>
      </c>
    </row>
    <row r="123" spans="1:17" ht="54.75" customHeight="1">
      <c r="A123" s="240" t="s">
        <v>998</v>
      </c>
      <c r="B123" s="303" t="s">
        <v>883</v>
      </c>
      <c r="C123" s="257" t="s">
        <v>422</v>
      </c>
      <c r="D123" s="257" t="s">
        <v>2029</v>
      </c>
      <c r="E123" s="104">
        <v>102.6</v>
      </c>
      <c r="F123" s="293" t="s">
        <v>1751</v>
      </c>
      <c r="G123" s="240"/>
      <c r="H123" s="12">
        <v>72610.26</v>
      </c>
      <c r="I123" s="259"/>
      <c r="J123" s="264">
        <v>24445</v>
      </c>
      <c r="K123" s="272" t="s">
        <v>1433</v>
      </c>
      <c r="L123" s="236"/>
      <c r="M123" s="14"/>
      <c r="N123" s="108"/>
      <c r="O123" s="108"/>
      <c r="P123" s="108"/>
      <c r="Q123" s="107" t="s">
        <v>1750</v>
      </c>
    </row>
    <row r="124" spans="1:17" ht="48.75" customHeight="1">
      <c r="A124" s="240" t="s">
        <v>999</v>
      </c>
      <c r="B124" s="241" t="s">
        <v>886</v>
      </c>
      <c r="C124" s="257" t="s">
        <v>423</v>
      </c>
      <c r="D124" s="257" t="s">
        <v>430</v>
      </c>
      <c r="E124" s="104">
        <v>30</v>
      </c>
      <c r="F124" s="293" t="s">
        <v>1751</v>
      </c>
      <c r="G124" s="240" t="s">
        <v>887</v>
      </c>
      <c r="H124" s="12">
        <v>233207</v>
      </c>
      <c r="I124" s="259"/>
      <c r="J124" s="264">
        <v>36298</v>
      </c>
      <c r="K124" s="263" t="s">
        <v>424</v>
      </c>
      <c r="L124" s="236"/>
      <c r="M124" s="14"/>
      <c r="N124" s="108"/>
      <c r="O124" s="108"/>
      <c r="P124" s="108"/>
      <c r="Q124" s="107" t="s">
        <v>1248</v>
      </c>
    </row>
    <row r="125" spans="1:17" ht="63">
      <c r="A125" s="240" t="s">
        <v>1000</v>
      </c>
      <c r="B125" s="241" t="s">
        <v>884</v>
      </c>
      <c r="C125" s="257" t="s">
        <v>2303</v>
      </c>
      <c r="D125" s="257" t="s">
        <v>828</v>
      </c>
      <c r="E125" s="104">
        <v>160.6</v>
      </c>
      <c r="F125" s="293" t="s">
        <v>1751</v>
      </c>
      <c r="G125" s="240" t="s">
        <v>885</v>
      </c>
      <c r="H125" s="12">
        <v>233207</v>
      </c>
      <c r="I125" s="259"/>
      <c r="J125" s="264">
        <v>29232</v>
      </c>
      <c r="K125" s="263" t="s">
        <v>1115</v>
      </c>
      <c r="L125" s="236"/>
      <c r="M125" s="14"/>
      <c r="N125" s="108"/>
      <c r="O125" s="108"/>
      <c r="P125" s="108"/>
      <c r="Q125" s="107" t="s">
        <v>1041</v>
      </c>
    </row>
    <row r="126" spans="1:17" ht="64.5" customHeight="1">
      <c r="A126" s="240" t="s">
        <v>1240</v>
      </c>
      <c r="B126" s="240" t="s">
        <v>1397</v>
      </c>
      <c r="C126" s="242" t="s">
        <v>2598</v>
      </c>
      <c r="D126" s="257" t="s">
        <v>2213</v>
      </c>
      <c r="E126" s="309"/>
      <c r="F126" s="477" t="s">
        <v>1251</v>
      </c>
      <c r="G126" s="240"/>
      <c r="H126" s="325"/>
      <c r="I126" s="325"/>
      <c r="J126" s="284"/>
      <c r="K126" s="261"/>
      <c r="L126" s="236"/>
      <c r="M126" s="124" t="s">
        <v>2214</v>
      </c>
      <c r="N126" s="108"/>
      <c r="O126" s="108"/>
      <c r="P126" s="108"/>
      <c r="Q126" s="107" t="s">
        <v>1470</v>
      </c>
    </row>
    <row r="127" spans="1:17" ht="42.75" customHeight="1">
      <c r="A127" s="240" t="s">
        <v>1241</v>
      </c>
      <c r="B127" s="241" t="s">
        <v>1317</v>
      </c>
      <c r="C127" s="242" t="s">
        <v>1318</v>
      </c>
      <c r="D127" s="242" t="s">
        <v>1319</v>
      </c>
      <c r="E127" s="95">
        <f>299.4*5/50</f>
        <v>29.94</v>
      </c>
      <c r="F127" s="293" t="s">
        <v>1751</v>
      </c>
      <c r="G127" s="257"/>
      <c r="H127" s="12">
        <v>5981.02</v>
      </c>
      <c r="I127" s="12"/>
      <c r="J127" s="326"/>
      <c r="K127" s="265" t="s">
        <v>1320</v>
      </c>
      <c r="L127" s="236"/>
      <c r="M127" s="124"/>
      <c r="N127" s="108"/>
      <c r="O127" s="108"/>
      <c r="P127" s="108"/>
      <c r="Q127" s="120"/>
    </row>
    <row r="128" spans="1:17" ht="42.75" customHeight="1">
      <c r="A128" s="240" t="s">
        <v>449</v>
      </c>
      <c r="B128" s="303" t="s">
        <v>2505</v>
      </c>
      <c r="C128" s="257" t="s">
        <v>2503</v>
      </c>
      <c r="D128" s="257" t="s">
        <v>2504</v>
      </c>
      <c r="E128" s="104">
        <v>115.1</v>
      </c>
      <c r="F128" s="300" t="s">
        <v>719</v>
      </c>
      <c r="G128" s="240"/>
      <c r="H128" s="12">
        <v>144200.06</v>
      </c>
      <c r="I128" s="259"/>
      <c r="J128" s="264">
        <v>20455</v>
      </c>
      <c r="K128" s="263" t="s">
        <v>1746</v>
      </c>
      <c r="L128" s="236" t="s">
        <v>1747</v>
      </c>
      <c r="M128" s="14"/>
      <c r="N128" s="108"/>
      <c r="O128" s="108"/>
      <c r="P128" s="108"/>
      <c r="Q128" s="121" t="s">
        <v>1603</v>
      </c>
    </row>
    <row r="129" spans="1:17" ht="35.25" customHeight="1">
      <c r="A129" s="240" t="s">
        <v>450</v>
      </c>
      <c r="B129" s="241" t="s">
        <v>1598</v>
      </c>
      <c r="C129" s="242" t="s">
        <v>1591</v>
      </c>
      <c r="D129" s="242" t="s">
        <v>1593</v>
      </c>
      <c r="E129" s="95">
        <v>150</v>
      </c>
      <c r="F129" s="327" t="s">
        <v>1594</v>
      </c>
      <c r="G129" s="239" t="s">
        <v>1677</v>
      </c>
      <c r="H129" s="95">
        <v>6875</v>
      </c>
      <c r="I129" s="95">
        <v>0</v>
      </c>
      <c r="J129" s="239" t="s">
        <v>700</v>
      </c>
      <c r="K129" s="265"/>
      <c r="L129" s="236"/>
      <c r="M129" s="124"/>
      <c r="N129" s="108"/>
      <c r="O129" s="108"/>
      <c r="P129" s="108"/>
      <c r="Q129" s="102" t="s">
        <v>1592</v>
      </c>
    </row>
    <row r="130" spans="1:17" ht="30" customHeight="1">
      <c r="A130" s="240" t="s">
        <v>451</v>
      </c>
      <c r="B130" s="241" t="s">
        <v>1599</v>
      </c>
      <c r="C130" s="242" t="s">
        <v>1591</v>
      </c>
      <c r="D130" s="242" t="s">
        <v>1593</v>
      </c>
      <c r="E130" s="95">
        <v>200</v>
      </c>
      <c r="F130" s="327" t="s">
        <v>1594</v>
      </c>
      <c r="G130" s="239" t="s">
        <v>1679</v>
      </c>
      <c r="H130" s="95">
        <v>9166.67</v>
      </c>
      <c r="I130" s="95">
        <v>0</v>
      </c>
      <c r="J130" s="239" t="s">
        <v>2302</v>
      </c>
      <c r="K130" s="265"/>
      <c r="L130" s="236"/>
      <c r="M130" s="124"/>
      <c r="N130" s="108"/>
      <c r="O130" s="108"/>
      <c r="P130" s="108"/>
      <c r="Q130" s="102" t="s">
        <v>1592</v>
      </c>
    </row>
    <row r="131" spans="1:17" ht="30" customHeight="1">
      <c r="A131" s="240" t="s">
        <v>452</v>
      </c>
      <c r="B131" s="241" t="s">
        <v>1600</v>
      </c>
      <c r="C131" s="242" t="s">
        <v>1595</v>
      </c>
      <c r="D131" s="242" t="s">
        <v>1593</v>
      </c>
      <c r="E131" s="95">
        <v>120</v>
      </c>
      <c r="F131" s="327" t="s">
        <v>1594</v>
      </c>
      <c r="G131" s="239" t="s">
        <v>314</v>
      </c>
      <c r="H131" s="95">
        <v>10250</v>
      </c>
      <c r="I131" s="95">
        <v>0</v>
      </c>
      <c r="J131" s="239" t="s">
        <v>1596</v>
      </c>
      <c r="K131" s="265"/>
      <c r="L131" s="236"/>
      <c r="M131" s="124"/>
      <c r="N131" s="108"/>
      <c r="O131" s="108"/>
      <c r="P131" s="108"/>
      <c r="Q131" s="120"/>
    </row>
    <row r="132" spans="1:17" ht="29.25" customHeight="1">
      <c r="A132" s="240" t="s">
        <v>453</v>
      </c>
      <c r="B132" s="241" t="s">
        <v>1601</v>
      </c>
      <c r="C132" s="242" t="s">
        <v>1698</v>
      </c>
      <c r="D132" s="242" t="s">
        <v>1593</v>
      </c>
      <c r="E132" s="95">
        <v>72</v>
      </c>
      <c r="F132" s="327" t="s">
        <v>1594</v>
      </c>
      <c r="G132" s="239" t="s">
        <v>1680</v>
      </c>
      <c r="H132" s="95">
        <v>3333</v>
      </c>
      <c r="I132" s="95">
        <v>0</v>
      </c>
      <c r="J132" s="239" t="s">
        <v>1597</v>
      </c>
      <c r="K132" s="265"/>
      <c r="L132" s="236"/>
      <c r="M132" s="124"/>
      <c r="N132" s="108"/>
      <c r="O132" s="108"/>
      <c r="P132" s="108"/>
      <c r="Q132" s="120"/>
    </row>
    <row r="133" spans="1:17" s="106" customFormat="1" ht="45.75" customHeight="1">
      <c r="A133" s="240" t="s">
        <v>454</v>
      </c>
      <c r="B133" s="240" t="s">
        <v>1249</v>
      </c>
      <c r="C133" s="242" t="s">
        <v>1698</v>
      </c>
      <c r="D133" s="257" t="s">
        <v>1250</v>
      </c>
      <c r="E133" s="95"/>
      <c r="F133" s="328" t="s">
        <v>1251</v>
      </c>
      <c r="G133" s="257"/>
      <c r="H133" s="12">
        <v>137485</v>
      </c>
      <c r="I133" s="12"/>
      <c r="J133" s="329">
        <v>1988</v>
      </c>
      <c r="K133" s="263"/>
      <c r="L133" s="236"/>
      <c r="M133" s="124"/>
      <c r="N133" s="108"/>
      <c r="O133" s="108"/>
      <c r="P133" s="108"/>
      <c r="Q133" s="107" t="s">
        <v>1602</v>
      </c>
    </row>
    <row r="134" spans="1:17" s="106" customFormat="1" ht="46.5" customHeight="1">
      <c r="A134" s="240" t="s">
        <v>455</v>
      </c>
      <c r="B134" s="240" t="s">
        <v>470</v>
      </c>
      <c r="C134" s="242" t="s">
        <v>1252</v>
      </c>
      <c r="D134" s="257" t="s">
        <v>471</v>
      </c>
      <c r="E134" s="95"/>
      <c r="F134" s="328" t="s">
        <v>1251</v>
      </c>
      <c r="G134" s="257"/>
      <c r="H134" s="12">
        <v>3768627</v>
      </c>
      <c r="I134" s="12">
        <v>703588.94</v>
      </c>
      <c r="J134" s="329">
        <v>1981</v>
      </c>
      <c r="K134" s="263"/>
      <c r="L134" s="236"/>
      <c r="M134" s="124"/>
      <c r="N134" s="108"/>
      <c r="O134" s="108"/>
      <c r="P134" s="108"/>
      <c r="Q134" s="107" t="s">
        <v>469</v>
      </c>
    </row>
    <row r="135" spans="1:17" s="106" customFormat="1" ht="46.5" customHeight="1">
      <c r="A135" s="240" t="s">
        <v>456</v>
      </c>
      <c r="B135" s="240" t="s">
        <v>1926</v>
      </c>
      <c r="C135" s="242" t="s">
        <v>1285</v>
      </c>
      <c r="D135" s="257" t="s">
        <v>2496</v>
      </c>
      <c r="E135" s="95"/>
      <c r="F135" s="286" t="s">
        <v>650</v>
      </c>
      <c r="G135" s="257"/>
      <c r="H135" s="12">
        <v>60000</v>
      </c>
      <c r="I135" s="12">
        <v>55166.57</v>
      </c>
      <c r="J135" s="284">
        <v>40889</v>
      </c>
      <c r="K135" s="263"/>
      <c r="L135" s="236"/>
      <c r="M135" s="124"/>
      <c r="N135" s="108"/>
      <c r="O135" s="108"/>
      <c r="P135" s="108"/>
      <c r="Q135" s="107"/>
    </row>
    <row r="136" spans="1:17" s="106" customFormat="1" ht="46.5" customHeight="1">
      <c r="A136" s="240" t="s">
        <v>457</v>
      </c>
      <c r="B136" s="240" t="s">
        <v>2276</v>
      </c>
      <c r="C136" s="242" t="s">
        <v>198</v>
      </c>
      <c r="D136" s="257" t="s">
        <v>833</v>
      </c>
      <c r="E136" s="95"/>
      <c r="F136" s="267" t="s">
        <v>94</v>
      </c>
      <c r="G136" s="257" t="s">
        <v>2251</v>
      </c>
      <c r="H136" s="12">
        <v>100000</v>
      </c>
      <c r="I136" s="12">
        <v>73333.44</v>
      </c>
      <c r="J136" s="284">
        <v>40813</v>
      </c>
      <c r="K136" s="263"/>
      <c r="L136" s="236"/>
      <c r="M136" s="124"/>
      <c r="N136" s="108"/>
      <c r="O136" s="108"/>
      <c r="P136" s="108"/>
      <c r="Q136" s="107"/>
    </row>
    <row r="137" spans="1:17" s="106" customFormat="1" ht="46.5" customHeight="1">
      <c r="A137" s="240" t="s">
        <v>458</v>
      </c>
      <c r="B137" s="240" t="s">
        <v>2277</v>
      </c>
      <c r="C137" s="242" t="s">
        <v>2279</v>
      </c>
      <c r="D137" s="257" t="s">
        <v>2278</v>
      </c>
      <c r="E137" s="95">
        <v>600</v>
      </c>
      <c r="F137" s="267" t="s">
        <v>2558</v>
      </c>
      <c r="G137" s="257"/>
      <c r="H137" s="12">
        <v>2332061.98</v>
      </c>
      <c r="I137" s="12"/>
      <c r="J137" s="284">
        <v>41271</v>
      </c>
      <c r="K137" s="263"/>
      <c r="L137" s="236"/>
      <c r="M137" s="124"/>
      <c r="N137" s="108"/>
      <c r="O137" s="108"/>
      <c r="P137" s="108"/>
      <c r="Q137" s="107"/>
    </row>
    <row r="138" spans="1:19" ht="36.75">
      <c r="A138" s="240" t="s">
        <v>459</v>
      </c>
      <c r="B138" s="241" t="s">
        <v>637</v>
      </c>
      <c r="C138" s="242" t="s">
        <v>1331</v>
      </c>
      <c r="D138" s="257" t="s">
        <v>638</v>
      </c>
      <c r="E138" s="104">
        <v>109.7</v>
      </c>
      <c r="F138" s="277" t="s">
        <v>2172</v>
      </c>
      <c r="G138" s="257" t="s">
        <v>2124</v>
      </c>
      <c r="H138" s="12">
        <v>52474</v>
      </c>
      <c r="I138" s="259"/>
      <c r="J138" s="264">
        <v>25308</v>
      </c>
      <c r="K138" s="263" t="s">
        <v>1774</v>
      </c>
      <c r="L138" s="236"/>
      <c r="M138" s="14"/>
      <c r="N138" s="108"/>
      <c r="O138" s="108"/>
      <c r="P138" s="108"/>
      <c r="Q138" s="107"/>
      <c r="S138" t="s">
        <v>448</v>
      </c>
    </row>
    <row r="139" spans="1:17" ht="36.75">
      <c r="A139" s="240" t="s">
        <v>460</v>
      </c>
      <c r="B139" s="241" t="s">
        <v>1058</v>
      </c>
      <c r="C139" s="242" t="s">
        <v>1057</v>
      </c>
      <c r="D139" s="257" t="s">
        <v>1059</v>
      </c>
      <c r="E139" s="104">
        <v>80</v>
      </c>
      <c r="F139" s="277" t="s">
        <v>2172</v>
      </c>
      <c r="G139" s="257" t="s">
        <v>2124</v>
      </c>
      <c r="H139" s="12"/>
      <c r="I139" s="259"/>
      <c r="J139" s="264"/>
      <c r="K139" s="263" t="s">
        <v>1775</v>
      </c>
      <c r="L139" s="236"/>
      <c r="M139" s="14"/>
      <c r="N139" s="108"/>
      <c r="O139" s="108"/>
      <c r="P139" s="108"/>
      <c r="Q139" s="107"/>
    </row>
    <row r="140" spans="1:17" ht="51" customHeight="1">
      <c r="A140" s="240" t="s">
        <v>461</v>
      </c>
      <c r="B140" s="241" t="s">
        <v>1380</v>
      </c>
      <c r="C140" s="242" t="s">
        <v>1235</v>
      </c>
      <c r="D140" s="257" t="s">
        <v>1381</v>
      </c>
      <c r="E140" s="104">
        <v>400</v>
      </c>
      <c r="F140" s="277" t="s">
        <v>2172</v>
      </c>
      <c r="G140" s="257" t="s">
        <v>2017</v>
      </c>
      <c r="H140" s="325"/>
      <c r="I140" s="330" t="s">
        <v>2567</v>
      </c>
      <c r="J140" s="264" t="s">
        <v>2568</v>
      </c>
      <c r="K140" s="263" t="s">
        <v>1355</v>
      </c>
      <c r="L140" s="236"/>
      <c r="M140" s="14"/>
      <c r="N140" s="108"/>
      <c r="O140" s="108"/>
      <c r="P140" s="108"/>
      <c r="Q140" s="107" t="s">
        <v>462</v>
      </c>
    </row>
    <row r="141" spans="1:17" ht="36.75" customHeight="1">
      <c r="A141" s="240" t="s">
        <v>421</v>
      </c>
      <c r="B141" s="241" t="s">
        <v>2315</v>
      </c>
      <c r="C141" s="242" t="s">
        <v>2506</v>
      </c>
      <c r="D141" s="257" t="s">
        <v>1381</v>
      </c>
      <c r="E141" s="104">
        <v>340</v>
      </c>
      <c r="F141" s="277" t="s">
        <v>2172</v>
      </c>
      <c r="G141" s="257" t="s">
        <v>2017</v>
      </c>
      <c r="H141" s="325"/>
      <c r="I141" s="330" t="s">
        <v>2569</v>
      </c>
      <c r="J141" s="264" t="s">
        <v>2570</v>
      </c>
      <c r="K141" s="263" t="s">
        <v>1354</v>
      </c>
      <c r="L141" s="236"/>
      <c r="M141" s="14"/>
      <c r="N141" s="108"/>
      <c r="O141" s="108"/>
      <c r="P141" s="108"/>
      <c r="Q141" s="107" t="s">
        <v>462</v>
      </c>
    </row>
    <row r="142" spans="1:17" ht="36.75">
      <c r="A142" s="240" t="s">
        <v>1242</v>
      </c>
      <c r="B142" s="241" t="s">
        <v>1876</v>
      </c>
      <c r="C142" s="242" t="s">
        <v>1875</v>
      </c>
      <c r="D142" s="257" t="s">
        <v>1877</v>
      </c>
      <c r="E142" s="104" t="s">
        <v>1456</v>
      </c>
      <c r="F142" s="277" t="s">
        <v>2172</v>
      </c>
      <c r="G142" s="257"/>
      <c r="H142" s="325"/>
      <c r="I142" s="330"/>
      <c r="J142" s="264"/>
      <c r="K142" s="263" t="s">
        <v>2351</v>
      </c>
      <c r="L142" s="236"/>
      <c r="M142" s="14"/>
      <c r="N142" s="108"/>
      <c r="O142" s="108"/>
      <c r="P142" s="108"/>
      <c r="Q142" s="107" t="s">
        <v>1878</v>
      </c>
    </row>
    <row r="143" spans="1:17" s="408" customFormat="1" ht="39.75" customHeight="1">
      <c r="A143" s="396" t="s">
        <v>1588</v>
      </c>
      <c r="B143" s="396" t="s">
        <v>71</v>
      </c>
      <c r="C143" s="397" t="s">
        <v>69</v>
      </c>
      <c r="D143" s="398" t="s">
        <v>497</v>
      </c>
      <c r="E143" s="399">
        <v>40</v>
      </c>
      <c r="F143" s="400" t="s">
        <v>2172</v>
      </c>
      <c r="G143" s="398"/>
      <c r="H143" s="401">
        <v>9599.81</v>
      </c>
      <c r="I143" s="401"/>
      <c r="J143" s="439"/>
      <c r="K143" s="440"/>
      <c r="L143" s="441"/>
      <c r="M143" s="442"/>
      <c r="N143" s="442"/>
      <c r="O143" s="442"/>
      <c r="P143" s="442"/>
      <c r="Q143" s="442"/>
    </row>
    <row r="144" spans="1:17" s="408" customFormat="1" ht="36.75" customHeight="1">
      <c r="A144" s="396" t="s">
        <v>1243</v>
      </c>
      <c r="B144" s="396" t="s">
        <v>1446</v>
      </c>
      <c r="C144" s="413" t="s">
        <v>2123</v>
      </c>
      <c r="D144" s="398" t="s">
        <v>497</v>
      </c>
      <c r="E144" s="399">
        <v>40</v>
      </c>
      <c r="F144" s="400" t="s">
        <v>2172</v>
      </c>
      <c r="G144" s="398"/>
      <c r="H144" s="401">
        <v>187544.35</v>
      </c>
      <c r="I144" s="401"/>
      <c r="J144" s="443" t="s">
        <v>917</v>
      </c>
      <c r="K144" s="440"/>
      <c r="L144" s="441"/>
      <c r="M144" s="442"/>
      <c r="N144" s="442"/>
      <c r="O144" s="442"/>
      <c r="P144" s="442"/>
      <c r="Q144" s="442"/>
    </row>
    <row r="145" spans="1:17" ht="50.25" customHeight="1">
      <c r="A145" s="369" t="s">
        <v>1361</v>
      </c>
      <c r="B145" s="324" t="s">
        <v>2367</v>
      </c>
      <c r="C145" s="270" t="s">
        <v>1691</v>
      </c>
      <c r="D145" s="331" t="s">
        <v>2368</v>
      </c>
      <c r="E145" s="332">
        <v>51.8</v>
      </c>
      <c r="F145" s="277" t="s">
        <v>72</v>
      </c>
      <c r="G145" s="271"/>
      <c r="H145" s="12">
        <v>150000</v>
      </c>
      <c r="I145" s="259"/>
      <c r="J145" s="264">
        <v>29233</v>
      </c>
      <c r="K145" s="263" t="s">
        <v>2194</v>
      </c>
      <c r="L145" s="321"/>
      <c r="M145" s="10"/>
      <c r="N145" s="10"/>
      <c r="O145" s="10"/>
      <c r="P145" s="10"/>
      <c r="Q145" s="107" t="s">
        <v>2094</v>
      </c>
    </row>
    <row r="146" spans="1:18" s="408" customFormat="1" ht="60">
      <c r="A146" s="396" t="s">
        <v>1244</v>
      </c>
      <c r="B146" s="396" t="s">
        <v>282</v>
      </c>
      <c r="C146" s="413" t="s">
        <v>283</v>
      </c>
      <c r="D146" s="397" t="s">
        <v>287</v>
      </c>
      <c r="E146" s="399">
        <f>528.2-204.2</f>
        <v>324.00000000000006</v>
      </c>
      <c r="F146" s="400" t="s">
        <v>285</v>
      </c>
      <c r="G146" s="398" t="s">
        <v>727</v>
      </c>
      <c r="H146" s="401"/>
      <c r="I146" s="401"/>
      <c r="J146" s="400"/>
      <c r="K146" s="418"/>
      <c r="L146" s="441"/>
      <c r="M146" s="442"/>
      <c r="N146" s="442"/>
      <c r="O146" s="442"/>
      <c r="P146" s="442"/>
      <c r="Q146" s="442"/>
      <c r="R146" s="408" t="s">
        <v>1375</v>
      </c>
    </row>
    <row r="147" spans="1:17" ht="55.5" customHeight="1">
      <c r="A147" s="369" t="s">
        <v>1245</v>
      </c>
      <c r="B147" s="241" t="s">
        <v>286</v>
      </c>
      <c r="C147" s="242" t="s">
        <v>283</v>
      </c>
      <c r="D147" s="242" t="s">
        <v>284</v>
      </c>
      <c r="E147" s="95">
        <v>473.3</v>
      </c>
      <c r="F147" s="277" t="s">
        <v>285</v>
      </c>
      <c r="G147" s="257"/>
      <c r="H147" s="101"/>
      <c r="I147" s="101"/>
      <c r="J147" s="326"/>
      <c r="K147" s="265" t="s">
        <v>1365</v>
      </c>
      <c r="L147" s="321"/>
      <c r="M147" s="10"/>
      <c r="N147" s="10"/>
      <c r="O147" s="10"/>
      <c r="P147" s="10"/>
      <c r="Q147" s="10"/>
    </row>
    <row r="148" spans="1:17" ht="54" customHeight="1">
      <c r="A148" s="240" t="s">
        <v>1246</v>
      </c>
      <c r="B148" s="241" t="s">
        <v>1402</v>
      </c>
      <c r="C148" s="242" t="s">
        <v>413</v>
      </c>
      <c r="D148" s="242" t="s">
        <v>414</v>
      </c>
      <c r="E148" s="95">
        <v>446.1</v>
      </c>
      <c r="F148" s="289" t="s">
        <v>16</v>
      </c>
      <c r="G148" s="257"/>
      <c r="H148" s="101">
        <v>379700.5</v>
      </c>
      <c r="I148" s="101">
        <v>322428.5</v>
      </c>
      <c r="J148" s="333" t="s">
        <v>1357</v>
      </c>
      <c r="K148" s="247" t="s">
        <v>1096</v>
      </c>
      <c r="L148" s="334" t="s">
        <v>880</v>
      </c>
      <c r="M148" s="10"/>
      <c r="N148" s="10"/>
      <c r="O148" s="10"/>
      <c r="P148" s="10" t="s">
        <v>881</v>
      </c>
      <c r="Q148" s="10"/>
    </row>
    <row r="149" spans="1:17" ht="54" customHeight="1">
      <c r="A149" s="369" t="s">
        <v>1247</v>
      </c>
      <c r="B149" s="241" t="s">
        <v>1404</v>
      </c>
      <c r="C149" s="242" t="s">
        <v>2248</v>
      </c>
      <c r="D149" s="242" t="s">
        <v>2249</v>
      </c>
      <c r="E149" s="95">
        <v>131.2</v>
      </c>
      <c r="F149" s="277" t="s">
        <v>72</v>
      </c>
      <c r="G149" s="257"/>
      <c r="H149" s="101">
        <v>1349554.41</v>
      </c>
      <c r="I149" s="101">
        <v>0</v>
      </c>
      <c r="J149" s="333"/>
      <c r="K149" s="247" t="s">
        <v>2250</v>
      </c>
      <c r="L149" s="334" t="s">
        <v>1073</v>
      </c>
      <c r="M149" s="10"/>
      <c r="N149" s="10"/>
      <c r="O149" s="10"/>
      <c r="P149" s="10" t="s">
        <v>1074</v>
      </c>
      <c r="Q149" s="10"/>
    </row>
    <row r="150" spans="1:17" s="408" customFormat="1" ht="54" customHeight="1">
      <c r="A150" s="396" t="s">
        <v>2008</v>
      </c>
      <c r="B150" s="444" t="s">
        <v>2180</v>
      </c>
      <c r="C150" s="445" t="s">
        <v>1720</v>
      </c>
      <c r="D150" s="446" t="s">
        <v>2181</v>
      </c>
      <c r="E150" s="399">
        <v>54.5</v>
      </c>
      <c r="F150" s="400" t="s">
        <v>72</v>
      </c>
      <c r="G150" s="398"/>
      <c r="H150" s="447">
        <v>2379409.56</v>
      </c>
      <c r="I150" s="447">
        <v>2287742.91</v>
      </c>
      <c r="J150" s="448" t="s">
        <v>1932</v>
      </c>
      <c r="K150" s="449" t="s">
        <v>1721</v>
      </c>
      <c r="L150" s="450" t="s">
        <v>1723</v>
      </c>
      <c r="M150" s="442"/>
      <c r="N150" s="442"/>
      <c r="O150" s="442"/>
      <c r="P150" s="442" t="s">
        <v>1722</v>
      </c>
      <c r="Q150" s="442"/>
    </row>
    <row r="151" spans="1:17" ht="62.25" customHeight="1">
      <c r="A151" s="240" t="s">
        <v>2009</v>
      </c>
      <c r="B151" s="335" t="s">
        <v>178</v>
      </c>
      <c r="C151" s="336" t="s">
        <v>197</v>
      </c>
      <c r="D151" s="315" t="s">
        <v>2167</v>
      </c>
      <c r="E151" s="337">
        <v>24.3</v>
      </c>
      <c r="F151" s="380" t="s">
        <v>2546</v>
      </c>
      <c r="G151" s="257"/>
      <c r="H151" s="101" t="s">
        <v>185</v>
      </c>
      <c r="I151" s="101" t="s">
        <v>186</v>
      </c>
      <c r="J151" s="333"/>
      <c r="K151" s="247" t="s">
        <v>1126</v>
      </c>
      <c r="L151" s="334" t="s">
        <v>879</v>
      </c>
      <c r="M151" s="10"/>
      <c r="N151" s="10"/>
      <c r="O151" s="10"/>
      <c r="P151" s="10"/>
      <c r="Q151" s="10"/>
    </row>
    <row r="152" spans="1:17" s="529" customFormat="1" ht="70.5" customHeight="1">
      <c r="A152" s="517" t="s">
        <v>2118</v>
      </c>
      <c r="B152" s="518" t="s">
        <v>179</v>
      </c>
      <c r="C152" s="519" t="s">
        <v>2100</v>
      </c>
      <c r="D152" s="520" t="s">
        <v>2168</v>
      </c>
      <c r="E152" s="521">
        <v>79.4</v>
      </c>
      <c r="F152" s="522" t="s">
        <v>250</v>
      </c>
      <c r="G152" s="523"/>
      <c r="H152" s="524" t="s">
        <v>187</v>
      </c>
      <c r="I152" s="524" t="s">
        <v>188</v>
      </c>
      <c r="J152" s="525"/>
      <c r="K152" s="526" t="s">
        <v>1127</v>
      </c>
      <c r="L152" s="527" t="s">
        <v>879</v>
      </c>
      <c r="M152" s="530" t="s">
        <v>2851</v>
      </c>
      <c r="N152" s="528"/>
      <c r="O152" s="528"/>
      <c r="P152" s="528"/>
      <c r="Q152" s="528"/>
    </row>
    <row r="153" spans="1:17" ht="63" customHeight="1">
      <c r="A153" s="240" t="s">
        <v>2119</v>
      </c>
      <c r="B153" s="335" t="s">
        <v>180</v>
      </c>
      <c r="C153" s="336" t="s">
        <v>2101</v>
      </c>
      <c r="D153" s="315" t="s">
        <v>1001</v>
      </c>
      <c r="E153" s="337">
        <v>134.8</v>
      </c>
      <c r="F153" s="289" t="s">
        <v>250</v>
      </c>
      <c r="G153" s="257"/>
      <c r="H153" s="101" t="s">
        <v>189</v>
      </c>
      <c r="I153" s="101" t="s">
        <v>190</v>
      </c>
      <c r="J153" s="333"/>
      <c r="K153" s="247" t="s">
        <v>1128</v>
      </c>
      <c r="L153" s="334" t="s">
        <v>879</v>
      </c>
      <c r="M153" s="10"/>
      <c r="N153" s="10"/>
      <c r="O153" s="10"/>
      <c r="P153" s="10"/>
      <c r="Q153" s="10"/>
    </row>
    <row r="154" spans="1:17" ht="54" customHeight="1">
      <c r="A154" s="369" t="s">
        <v>2120</v>
      </c>
      <c r="B154" s="335" t="s">
        <v>181</v>
      </c>
      <c r="C154" s="336" t="s">
        <v>876</v>
      </c>
      <c r="D154" s="315" t="s">
        <v>1002</v>
      </c>
      <c r="E154" s="337">
        <v>84.5</v>
      </c>
      <c r="F154" s="277" t="s">
        <v>72</v>
      </c>
      <c r="G154" s="257"/>
      <c r="H154" s="101" t="s">
        <v>191</v>
      </c>
      <c r="I154" s="101" t="s">
        <v>192</v>
      </c>
      <c r="J154" s="333"/>
      <c r="K154" s="247" t="s">
        <v>565</v>
      </c>
      <c r="L154" s="334" t="s">
        <v>879</v>
      </c>
      <c r="M154" s="10"/>
      <c r="N154" s="10"/>
      <c r="O154" s="10"/>
      <c r="P154" s="10"/>
      <c r="Q154" s="10"/>
    </row>
    <row r="155" spans="1:17" ht="69" customHeight="1">
      <c r="A155" s="240" t="s">
        <v>2121</v>
      </c>
      <c r="B155" s="335" t="s">
        <v>182</v>
      </c>
      <c r="C155" s="336" t="s">
        <v>877</v>
      </c>
      <c r="D155" s="315" t="s">
        <v>1003</v>
      </c>
      <c r="E155" s="337">
        <v>47.3</v>
      </c>
      <c r="F155" s="338" t="s">
        <v>104</v>
      </c>
      <c r="G155" s="257"/>
      <c r="H155" s="101" t="s">
        <v>193</v>
      </c>
      <c r="I155" s="101">
        <v>0</v>
      </c>
      <c r="J155" s="333"/>
      <c r="K155" s="247" t="s">
        <v>726</v>
      </c>
      <c r="L155" s="334" t="s">
        <v>879</v>
      </c>
      <c r="M155" s="10"/>
      <c r="N155" s="10"/>
      <c r="O155" s="10"/>
      <c r="P155" s="10"/>
      <c r="Q155" s="10"/>
    </row>
    <row r="156" spans="1:17" ht="63.75" customHeight="1">
      <c r="A156" s="240" t="s">
        <v>2122</v>
      </c>
      <c r="B156" s="335" t="s">
        <v>183</v>
      </c>
      <c r="C156" s="336" t="s">
        <v>878</v>
      </c>
      <c r="D156" s="315" t="s">
        <v>1004</v>
      </c>
      <c r="E156" s="337">
        <v>155.1</v>
      </c>
      <c r="F156" s="289" t="s">
        <v>250</v>
      </c>
      <c r="G156" s="257"/>
      <c r="H156" s="101" t="s">
        <v>194</v>
      </c>
      <c r="I156" s="101" t="s">
        <v>195</v>
      </c>
      <c r="J156" s="333"/>
      <c r="K156" s="247" t="s">
        <v>725</v>
      </c>
      <c r="L156" s="334" t="s">
        <v>879</v>
      </c>
      <c r="M156" s="10"/>
      <c r="N156" s="10"/>
      <c r="O156" s="10"/>
      <c r="P156" s="10"/>
      <c r="Q156" s="10"/>
    </row>
    <row r="157" spans="1:17" ht="63.75" customHeight="1">
      <c r="A157" s="240" t="s">
        <v>593</v>
      </c>
      <c r="B157" s="335" t="s">
        <v>1324</v>
      </c>
      <c r="C157" s="245" t="s">
        <v>1325</v>
      </c>
      <c r="D157" s="242" t="s">
        <v>1829</v>
      </c>
      <c r="E157" s="246">
        <v>2803.4</v>
      </c>
      <c r="F157" s="293" t="s">
        <v>15</v>
      </c>
      <c r="G157" s="257"/>
      <c r="H157" s="101">
        <v>31399300</v>
      </c>
      <c r="I157" s="101">
        <v>31399300</v>
      </c>
      <c r="J157" s="333" t="s">
        <v>1830</v>
      </c>
      <c r="K157" s="342" t="s">
        <v>1831</v>
      </c>
      <c r="L157" s="334" t="s">
        <v>1832</v>
      </c>
      <c r="M157" s="212"/>
      <c r="N157" s="212"/>
      <c r="O157" s="212"/>
      <c r="P157" s="212" t="s">
        <v>1833</v>
      </c>
      <c r="Q157" s="212"/>
    </row>
    <row r="158" spans="1:17" ht="63.75" customHeight="1">
      <c r="A158" s="240" t="s">
        <v>594</v>
      </c>
      <c r="B158" s="335" t="s">
        <v>44</v>
      </c>
      <c r="C158" s="245" t="s">
        <v>1476</v>
      </c>
      <c r="D158" s="242" t="s">
        <v>1477</v>
      </c>
      <c r="E158" s="246">
        <v>187.4</v>
      </c>
      <c r="F158" s="286" t="s">
        <v>1743</v>
      </c>
      <c r="G158" s="257"/>
      <c r="H158" s="101">
        <v>3738000</v>
      </c>
      <c r="I158" s="101">
        <v>3722425</v>
      </c>
      <c r="J158" s="333"/>
      <c r="K158" s="247" t="s">
        <v>1478</v>
      </c>
      <c r="L158" s="334" t="s">
        <v>1744</v>
      </c>
      <c r="M158" s="10"/>
      <c r="N158" s="10"/>
      <c r="O158" s="10"/>
      <c r="P158" s="10" t="s">
        <v>39</v>
      </c>
      <c r="Q158" s="212"/>
    </row>
    <row r="159" spans="1:17" ht="52.5" customHeight="1">
      <c r="A159" s="240" t="s">
        <v>1394</v>
      </c>
      <c r="B159" s="335" t="s">
        <v>1745</v>
      </c>
      <c r="C159" s="245" t="s">
        <v>871</v>
      </c>
      <c r="D159" s="242" t="s">
        <v>872</v>
      </c>
      <c r="E159" s="246">
        <v>3340</v>
      </c>
      <c r="F159" s="268" t="s">
        <v>1605</v>
      </c>
      <c r="G159" s="257"/>
      <c r="H159" s="101">
        <v>130235517.38</v>
      </c>
      <c r="I159" s="101">
        <v>130235517.38</v>
      </c>
      <c r="J159" s="333"/>
      <c r="K159" s="247" t="s">
        <v>874</v>
      </c>
      <c r="L159" s="334" t="s">
        <v>873</v>
      </c>
      <c r="M159" s="10"/>
      <c r="N159" s="10"/>
      <c r="O159" s="212"/>
      <c r="P159" s="212" t="s">
        <v>875</v>
      </c>
      <c r="Q159" s="212"/>
    </row>
    <row r="160" spans="1:17" ht="52.5" customHeight="1">
      <c r="A160" s="240" t="s">
        <v>1395</v>
      </c>
      <c r="B160" s="335" t="s">
        <v>2234</v>
      </c>
      <c r="C160" s="245" t="s">
        <v>492</v>
      </c>
      <c r="D160" s="245" t="s">
        <v>493</v>
      </c>
      <c r="E160" s="246">
        <v>147.6</v>
      </c>
      <c r="F160" s="343" t="s">
        <v>488</v>
      </c>
      <c r="G160" s="257"/>
      <c r="H160" s="101">
        <v>158017.64</v>
      </c>
      <c r="I160" s="101">
        <v>158017.64</v>
      </c>
      <c r="J160" s="333" t="s">
        <v>1982</v>
      </c>
      <c r="K160" s="344" t="s">
        <v>494</v>
      </c>
      <c r="L160" s="334"/>
      <c r="M160" s="10"/>
      <c r="N160" s="10"/>
      <c r="O160" s="212"/>
      <c r="P160" s="212"/>
      <c r="Q160" s="212"/>
    </row>
    <row r="161" spans="1:17" s="106" customFormat="1" ht="57" customHeight="1">
      <c r="A161" s="275" t="s">
        <v>561</v>
      </c>
      <c r="B161" s="335" t="s">
        <v>2211</v>
      </c>
      <c r="C161" s="245" t="s">
        <v>487</v>
      </c>
      <c r="D161" s="245" t="s">
        <v>2235</v>
      </c>
      <c r="E161" s="246">
        <v>34</v>
      </c>
      <c r="F161" s="343" t="s">
        <v>488</v>
      </c>
      <c r="G161" s="271"/>
      <c r="H161" s="345" t="s">
        <v>489</v>
      </c>
      <c r="I161" s="243">
        <v>0</v>
      </c>
      <c r="J161" s="281" t="s">
        <v>700</v>
      </c>
      <c r="K161" s="344" t="s">
        <v>486</v>
      </c>
      <c r="L161" s="244"/>
      <c r="M161" s="89"/>
      <c r="N161" s="89"/>
      <c r="O161" s="233"/>
      <c r="P161" s="233"/>
      <c r="Q161" s="233"/>
    </row>
    <row r="162" spans="1:18" s="408" customFormat="1" ht="75" customHeight="1">
      <c r="A162" s="396" t="s">
        <v>490</v>
      </c>
      <c r="B162" s="444" t="s">
        <v>491</v>
      </c>
      <c r="C162" s="413" t="s">
        <v>814</v>
      </c>
      <c r="D162" s="397" t="s">
        <v>813</v>
      </c>
      <c r="E162" s="399">
        <v>142.3</v>
      </c>
      <c r="F162" s="400" t="s">
        <v>72</v>
      </c>
      <c r="G162" s="398"/>
      <c r="H162" s="447">
        <v>83015.8</v>
      </c>
      <c r="I162" s="447">
        <v>67568.37</v>
      </c>
      <c r="J162" s="451"/>
      <c r="K162" s="452" t="s">
        <v>816</v>
      </c>
      <c r="L162" s="453"/>
      <c r="M162" s="454"/>
      <c r="N162" s="454"/>
      <c r="O162" s="454"/>
      <c r="P162" s="454" t="s">
        <v>815</v>
      </c>
      <c r="Q162" s="454"/>
      <c r="R162" s="416" t="s">
        <v>2547</v>
      </c>
    </row>
    <row r="163" spans="1:18" s="106" customFormat="1" ht="75" customHeight="1">
      <c r="A163" s="275" t="s">
        <v>1396</v>
      </c>
      <c r="B163" s="409" t="s">
        <v>2592</v>
      </c>
      <c r="C163" s="245" t="s">
        <v>2593</v>
      </c>
      <c r="D163" s="245" t="s">
        <v>2594</v>
      </c>
      <c r="E163" s="246">
        <v>145.9</v>
      </c>
      <c r="F163" s="343" t="s">
        <v>2595</v>
      </c>
      <c r="G163" s="271"/>
      <c r="H163" s="243">
        <v>1517040.48</v>
      </c>
      <c r="I163" s="243"/>
      <c r="J163" s="281" t="s">
        <v>2596</v>
      </c>
      <c r="K163" s="344" t="s">
        <v>2597</v>
      </c>
      <c r="L163" s="476"/>
      <c r="M163" s="233"/>
      <c r="N163" s="233"/>
      <c r="O163" s="233"/>
      <c r="P163" s="233"/>
      <c r="Q163" s="233"/>
      <c r="R163" s="466"/>
    </row>
    <row r="164" spans="1:18" s="106" customFormat="1" ht="75" customHeight="1">
      <c r="A164" s="275" t="s">
        <v>2628</v>
      </c>
      <c r="B164" s="409" t="s">
        <v>2629</v>
      </c>
      <c r="C164" s="245" t="s">
        <v>2593</v>
      </c>
      <c r="D164" s="245" t="s">
        <v>2630</v>
      </c>
      <c r="E164" s="246">
        <v>72</v>
      </c>
      <c r="F164" s="343" t="s">
        <v>2809</v>
      </c>
      <c r="G164" s="271"/>
      <c r="H164" s="243">
        <v>42848.29</v>
      </c>
      <c r="I164" s="243">
        <v>0</v>
      </c>
      <c r="J164" s="281"/>
      <c r="K164" s="344"/>
      <c r="L164" s="476"/>
      <c r="M164" s="233"/>
      <c r="N164" s="233"/>
      <c r="O164" s="233"/>
      <c r="P164" s="233"/>
      <c r="Q164" s="233"/>
      <c r="R164" s="466"/>
    </row>
    <row r="165" spans="1:18" s="106" customFormat="1" ht="75" customHeight="1">
      <c r="A165" s="455" t="s">
        <v>2806</v>
      </c>
      <c r="B165" s="444" t="s">
        <v>2805</v>
      </c>
      <c r="C165" s="245" t="s">
        <v>2807</v>
      </c>
      <c r="D165" s="245" t="s">
        <v>2808</v>
      </c>
      <c r="E165" s="459">
        <v>154</v>
      </c>
      <c r="F165" s="343" t="s">
        <v>2631</v>
      </c>
      <c r="G165" s="461"/>
      <c r="H165" s="462" t="s">
        <v>2811</v>
      </c>
      <c r="I165" s="462"/>
      <c r="J165" s="463"/>
      <c r="K165" s="464" t="s">
        <v>2810</v>
      </c>
      <c r="L165" s="465"/>
      <c r="M165" s="233"/>
      <c r="N165" s="233"/>
      <c r="O165" s="233"/>
      <c r="P165" s="233"/>
      <c r="Q165" s="233"/>
      <c r="R165" s="466"/>
    </row>
    <row r="166" spans="1:18" s="106" customFormat="1" ht="140.25" customHeight="1">
      <c r="A166" s="455" t="s">
        <v>2858</v>
      </c>
      <c r="B166" s="444" t="s">
        <v>2859</v>
      </c>
      <c r="C166" s="532" t="s">
        <v>487</v>
      </c>
      <c r="D166" s="458" t="s">
        <v>2860</v>
      </c>
      <c r="E166" s="459">
        <v>113.4</v>
      </c>
      <c r="F166" s="460" t="s">
        <v>2861</v>
      </c>
      <c r="G166" s="461"/>
      <c r="H166" s="462">
        <v>0</v>
      </c>
      <c r="I166" s="462">
        <v>0</v>
      </c>
      <c r="J166" s="463"/>
      <c r="K166" s="464"/>
      <c r="L166" s="465" t="s">
        <v>2862</v>
      </c>
      <c r="M166" s="233"/>
      <c r="N166" s="233"/>
      <c r="O166" s="233">
        <v>0</v>
      </c>
      <c r="P166" s="233" t="s">
        <v>2863</v>
      </c>
      <c r="Q166" s="233"/>
      <c r="R166" s="466"/>
    </row>
    <row r="167" spans="1:18" s="106" customFormat="1" ht="27" customHeight="1">
      <c r="A167" s="455"/>
      <c r="B167" s="456"/>
      <c r="C167" s="457"/>
      <c r="D167" s="458"/>
      <c r="E167" s="459"/>
      <c r="F167" s="460"/>
      <c r="G167" s="461"/>
      <c r="H167" s="462">
        <f>SUM(H7:H162)-H12-H13-H10-H7-H39-H83-H85-H107-H108-H143-H144-H150</f>
        <v>579871110.3900002</v>
      </c>
      <c r="I167" s="462">
        <f>SUM(I7:I162)-I162-I150-I39-I13-I12</f>
        <v>407708959.5899999</v>
      </c>
      <c r="J167" s="463"/>
      <c r="K167" s="464"/>
      <c r="L167" s="465"/>
      <c r="M167" s="233"/>
      <c r="N167" s="233"/>
      <c r="O167" s="233"/>
      <c r="P167" s="233"/>
      <c r="Q167" s="233"/>
      <c r="R167" s="466"/>
    </row>
    <row r="168" spans="1:17" ht="30" customHeight="1">
      <c r="A168" s="346"/>
      <c r="B168" s="347"/>
      <c r="C168" s="348" t="s">
        <v>2446</v>
      </c>
      <c r="D168" s="347"/>
      <c r="E168" s="347"/>
      <c r="F168" s="347"/>
      <c r="G168" s="347"/>
      <c r="H168" s="347"/>
      <c r="I168" s="347"/>
      <c r="J168" s="349"/>
      <c r="K168" s="349"/>
      <c r="L168" s="349"/>
      <c r="M168" s="207"/>
      <c r="N168" s="207"/>
      <c r="O168" s="207"/>
      <c r="P168" s="207"/>
      <c r="Q168" s="207"/>
    </row>
    <row r="169" spans="1:17" ht="54" customHeight="1">
      <c r="A169" s="240" t="s">
        <v>2048</v>
      </c>
      <c r="B169" s="275" t="s">
        <v>2447</v>
      </c>
      <c r="C169" s="257" t="s">
        <v>2448</v>
      </c>
      <c r="D169" s="257" t="s">
        <v>577</v>
      </c>
      <c r="E169" s="309">
        <v>27.6</v>
      </c>
      <c r="F169" s="350" t="s">
        <v>1060</v>
      </c>
      <c r="G169" s="240"/>
      <c r="H169" s="12">
        <v>30000</v>
      </c>
      <c r="I169" s="12"/>
      <c r="J169" s="240" t="s">
        <v>2302</v>
      </c>
      <c r="K169" s="265" t="s">
        <v>1530</v>
      </c>
      <c r="L169" s="257"/>
      <c r="M169" s="14"/>
      <c r="N169" s="108"/>
      <c r="O169" s="108"/>
      <c r="P169" s="108"/>
      <c r="Q169" s="107" t="s">
        <v>2301</v>
      </c>
    </row>
    <row r="170" spans="1:17" ht="54" customHeight="1">
      <c r="A170" s="240" t="s">
        <v>2266</v>
      </c>
      <c r="B170" s="275" t="s">
        <v>2025</v>
      </c>
      <c r="C170" s="257" t="s">
        <v>2363</v>
      </c>
      <c r="D170" s="257" t="s">
        <v>303</v>
      </c>
      <c r="E170" s="309">
        <v>24</v>
      </c>
      <c r="F170" s="350" t="s">
        <v>1230</v>
      </c>
      <c r="G170" s="101"/>
      <c r="H170" s="12">
        <v>658800</v>
      </c>
      <c r="I170" s="12"/>
      <c r="J170" s="240" t="s">
        <v>712</v>
      </c>
      <c r="K170" s="265" t="s">
        <v>2022</v>
      </c>
      <c r="L170" s="257" t="s">
        <v>2225</v>
      </c>
      <c r="M170" s="14"/>
      <c r="N170" s="108"/>
      <c r="O170" s="108"/>
      <c r="P170" s="108"/>
      <c r="Q170" s="107" t="s">
        <v>2111</v>
      </c>
    </row>
    <row r="171" spans="1:17" ht="52.5" customHeight="1">
      <c r="A171" s="240" t="s">
        <v>2267</v>
      </c>
      <c r="B171" s="275" t="s">
        <v>2026</v>
      </c>
      <c r="C171" s="257" t="s">
        <v>2363</v>
      </c>
      <c r="D171" s="257" t="s">
        <v>304</v>
      </c>
      <c r="E171" s="309">
        <v>20.4</v>
      </c>
      <c r="F171" s="273" t="s">
        <v>2178</v>
      </c>
      <c r="G171" s="240"/>
      <c r="H171" s="12">
        <v>559980</v>
      </c>
      <c r="I171" s="12"/>
      <c r="J171" s="240" t="s">
        <v>712</v>
      </c>
      <c r="K171" s="265" t="s">
        <v>2001</v>
      </c>
      <c r="L171" s="257" t="s">
        <v>2226</v>
      </c>
      <c r="M171" s="14"/>
      <c r="N171" s="108"/>
      <c r="O171" s="108"/>
      <c r="P171" s="108"/>
      <c r="Q171" s="107" t="s">
        <v>2111</v>
      </c>
    </row>
    <row r="172" spans="1:17" ht="49.5" customHeight="1">
      <c r="A172" s="240" t="s">
        <v>2268</v>
      </c>
      <c r="B172" s="275" t="s">
        <v>2027</v>
      </c>
      <c r="C172" s="257" t="s">
        <v>2363</v>
      </c>
      <c r="D172" s="257" t="s">
        <v>305</v>
      </c>
      <c r="E172" s="309">
        <v>22.6</v>
      </c>
      <c r="F172" s="273" t="s">
        <v>73</v>
      </c>
      <c r="G172" s="101"/>
      <c r="H172" s="12">
        <v>628370</v>
      </c>
      <c r="I172" s="12"/>
      <c r="J172" s="240" t="s">
        <v>712</v>
      </c>
      <c r="K172" s="265" t="s">
        <v>1837</v>
      </c>
      <c r="L172" s="257" t="s">
        <v>2224</v>
      </c>
      <c r="M172" s="14"/>
      <c r="N172" s="108"/>
      <c r="O172" s="108"/>
      <c r="P172" s="108"/>
      <c r="Q172" s="107" t="s">
        <v>2111</v>
      </c>
    </row>
    <row r="173" spans="1:17" ht="33.75" customHeight="1">
      <c r="A173" s="240" t="s">
        <v>2269</v>
      </c>
      <c r="B173" s="275" t="s">
        <v>2018</v>
      </c>
      <c r="C173" s="257" t="s">
        <v>2363</v>
      </c>
      <c r="D173" s="257" t="s">
        <v>74</v>
      </c>
      <c r="E173" s="309">
        <v>19.5</v>
      </c>
      <c r="F173" s="311" t="s">
        <v>75</v>
      </c>
      <c r="G173" s="240"/>
      <c r="H173" s="12">
        <v>535275</v>
      </c>
      <c r="I173" s="12"/>
      <c r="J173" s="240" t="s">
        <v>712</v>
      </c>
      <c r="K173" s="265" t="s">
        <v>2002</v>
      </c>
      <c r="L173" s="257" t="s">
        <v>2227</v>
      </c>
      <c r="M173" s="14"/>
      <c r="N173" s="108"/>
      <c r="O173" s="108"/>
      <c r="P173" s="108"/>
      <c r="Q173" s="107" t="s">
        <v>2111</v>
      </c>
    </row>
    <row r="174" spans="1:17" ht="33" customHeight="1">
      <c r="A174" s="240" t="s">
        <v>2270</v>
      </c>
      <c r="B174" s="275" t="s">
        <v>2019</v>
      </c>
      <c r="C174" s="257" t="s">
        <v>2363</v>
      </c>
      <c r="D174" s="257" t="s">
        <v>76</v>
      </c>
      <c r="E174" s="309">
        <v>59.9</v>
      </c>
      <c r="F174" s="311" t="s">
        <v>77</v>
      </c>
      <c r="G174" s="240"/>
      <c r="H174" s="12">
        <v>1644255</v>
      </c>
      <c r="I174" s="12"/>
      <c r="J174" s="240" t="s">
        <v>712</v>
      </c>
      <c r="K174" s="265" t="s">
        <v>2003</v>
      </c>
      <c r="L174" s="257" t="s">
        <v>934</v>
      </c>
      <c r="M174" s="14"/>
      <c r="N174" s="108"/>
      <c r="O174" s="108"/>
      <c r="P174" s="108"/>
      <c r="Q174" s="107" t="s">
        <v>826</v>
      </c>
    </row>
    <row r="175" spans="1:17" ht="34.5" customHeight="1">
      <c r="A175" s="240" t="s">
        <v>1097</v>
      </c>
      <c r="B175" s="275" t="s">
        <v>2020</v>
      </c>
      <c r="C175" s="257" t="s">
        <v>2363</v>
      </c>
      <c r="D175" s="257" t="s">
        <v>78</v>
      </c>
      <c r="E175" s="309">
        <v>57.1</v>
      </c>
      <c r="F175" s="311" t="s">
        <v>80</v>
      </c>
      <c r="G175" s="240"/>
      <c r="H175" s="12">
        <v>1567395</v>
      </c>
      <c r="I175" s="12"/>
      <c r="J175" s="240" t="s">
        <v>712</v>
      </c>
      <c r="K175" s="265" t="s">
        <v>2004</v>
      </c>
      <c r="L175" s="257" t="s">
        <v>126</v>
      </c>
      <c r="M175" s="14"/>
      <c r="N175" s="108"/>
      <c r="O175" s="108"/>
      <c r="P175" s="108"/>
      <c r="Q175" s="107" t="s">
        <v>826</v>
      </c>
    </row>
    <row r="176" spans="1:17" ht="51.75" customHeight="1">
      <c r="A176" s="240" t="s">
        <v>1098</v>
      </c>
      <c r="B176" s="275" t="s">
        <v>2021</v>
      </c>
      <c r="C176" s="257" t="s">
        <v>2363</v>
      </c>
      <c r="D176" s="257" t="s">
        <v>2024</v>
      </c>
      <c r="E176" s="309">
        <v>60.1</v>
      </c>
      <c r="F176" s="351" t="s">
        <v>753</v>
      </c>
      <c r="G176" s="240"/>
      <c r="H176" s="12">
        <v>691150</v>
      </c>
      <c r="I176" s="12"/>
      <c r="J176" s="240">
        <v>1970</v>
      </c>
      <c r="K176" s="265" t="s">
        <v>1838</v>
      </c>
      <c r="L176" s="257" t="s">
        <v>690</v>
      </c>
      <c r="M176" s="14"/>
      <c r="N176" s="108"/>
      <c r="O176" s="108"/>
      <c r="P176" s="108"/>
      <c r="Q176" s="107" t="s">
        <v>2300</v>
      </c>
    </row>
    <row r="177" spans="1:17" ht="47.25" customHeight="1">
      <c r="A177" s="240" t="s">
        <v>1099</v>
      </c>
      <c r="B177" s="324" t="s">
        <v>1061</v>
      </c>
      <c r="C177" s="270" t="s">
        <v>2363</v>
      </c>
      <c r="D177" s="270" t="s">
        <v>1062</v>
      </c>
      <c r="E177" s="352">
        <v>40.9</v>
      </c>
      <c r="F177" s="273" t="s">
        <v>1063</v>
      </c>
      <c r="G177" s="312"/>
      <c r="H177" s="353">
        <v>1350000</v>
      </c>
      <c r="I177" s="12"/>
      <c r="J177" s="240" t="s">
        <v>708</v>
      </c>
      <c r="K177" s="265" t="s">
        <v>2039</v>
      </c>
      <c r="L177" s="257" t="s">
        <v>691</v>
      </c>
      <c r="M177" s="14"/>
      <c r="N177" s="208"/>
      <c r="O177" s="208"/>
      <c r="P177" s="208"/>
      <c r="Q177" s="109" t="s">
        <v>2111</v>
      </c>
    </row>
    <row r="178" spans="1:18" ht="54.75" customHeight="1">
      <c r="A178" s="240" t="s">
        <v>1100</v>
      </c>
      <c r="B178" s="354" t="s">
        <v>214</v>
      </c>
      <c r="C178" s="270" t="s">
        <v>2412</v>
      </c>
      <c r="D178" s="257" t="s">
        <v>1515</v>
      </c>
      <c r="E178" s="352">
        <v>30</v>
      </c>
      <c r="F178" s="311" t="s">
        <v>834</v>
      </c>
      <c r="G178" s="240"/>
      <c r="H178" s="250">
        <v>1055705.73</v>
      </c>
      <c r="I178" s="250">
        <v>1055705.73</v>
      </c>
      <c r="J178" s="240" t="s">
        <v>2416</v>
      </c>
      <c r="K178" s="265" t="s">
        <v>2417</v>
      </c>
      <c r="L178" s="257" t="s">
        <v>1220</v>
      </c>
      <c r="M178" s="13" t="s">
        <v>1221</v>
      </c>
      <c r="N178" s="108"/>
      <c r="O178" s="108"/>
      <c r="P178" s="108"/>
      <c r="Q178" s="107" t="s">
        <v>2201</v>
      </c>
      <c r="R178" s="10"/>
    </row>
    <row r="179" spans="1:18" ht="63" customHeight="1">
      <c r="A179" s="240" t="s">
        <v>1101</v>
      </c>
      <c r="B179" s="354" t="s">
        <v>215</v>
      </c>
      <c r="C179" s="270" t="s">
        <v>2412</v>
      </c>
      <c r="D179" s="257" t="s">
        <v>1516</v>
      </c>
      <c r="E179" s="352">
        <v>33.8</v>
      </c>
      <c r="F179" s="311" t="s">
        <v>2208</v>
      </c>
      <c r="G179" s="240"/>
      <c r="H179" s="250">
        <v>1189428.46</v>
      </c>
      <c r="I179" s="250">
        <v>1189428.46</v>
      </c>
      <c r="J179" s="240" t="s">
        <v>2416</v>
      </c>
      <c r="K179" s="265" t="s">
        <v>2418</v>
      </c>
      <c r="L179" s="257" t="s">
        <v>1220</v>
      </c>
      <c r="M179" s="13"/>
      <c r="N179" s="108"/>
      <c r="O179" s="108"/>
      <c r="P179" s="108"/>
      <c r="Q179" s="107" t="s">
        <v>2201</v>
      </c>
      <c r="R179" s="10"/>
    </row>
    <row r="180" spans="1:18" ht="64.5" customHeight="1">
      <c r="A180" s="240" t="s">
        <v>1102</v>
      </c>
      <c r="B180" s="354" t="s">
        <v>216</v>
      </c>
      <c r="C180" s="270" t="s">
        <v>2412</v>
      </c>
      <c r="D180" s="257" t="s">
        <v>1517</v>
      </c>
      <c r="E180" s="352">
        <v>17.7</v>
      </c>
      <c r="F180" s="311" t="s">
        <v>2209</v>
      </c>
      <c r="G180" s="240"/>
      <c r="H180" s="250">
        <v>622866.38</v>
      </c>
      <c r="I180" s="250">
        <v>622866.38</v>
      </c>
      <c r="J180" s="240" t="s">
        <v>2416</v>
      </c>
      <c r="K180" s="265" t="s">
        <v>2419</v>
      </c>
      <c r="L180" s="257" t="s">
        <v>1220</v>
      </c>
      <c r="M180" s="13"/>
      <c r="N180" s="108"/>
      <c r="O180" s="108"/>
      <c r="P180" s="108"/>
      <c r="Q180" s="107" t="s">
        <v>2201</v>
      </c>
      <c r="R180" s="10"/>
    </row>
    <row r="181" spans="1:18" ht="47.25" customHeight="1">
      <c r="A181" s="240" t="s">
        <v>1103</v>
      </c>
      <c r="B181" s="354" t="s">
        <v>217</v>
      </c>
      <c r="C181" s="270" t="s">
        <v>2413</v>
      </c>
      <c r="D181" s="257" t="s">
        <v>1518</v>
      </c>
      <c r="E181" s="352">
        <v>50.3</v>
      </c>
      <c r="F181" s="351" t="s">
        <v>268</v>
      </c>
      <c r="G181" s="240"/>
      <c r="H181" s="250">
        <v>1770066.62</v>
      </c>
      <c r="I181" s="250">
        <v>1770066.62</v>
      </c>
      <c r="J181" s="355" t="s">
        <v>2416</v>
      </c>
      <c r="K181" s="356" t="s">
        <v>2420</v>
      </c>
      <c r="L181" s="257" t="s">
        <v>1220</v>
      </c>
      <c r="M181" s="13"/>
      <c r="N181" s="108"/>
      <c r="O181" s="108"/>
      <c r="P181" s="108"/>
      <c r="Q181" s="107" t="s">
        <v>2201</v>
      </c>
      <c r="R181" s="10"/>
    </row>
    <row r="182" spans="1:18" ht="47.25" customHeight="1">
      <c r="A182" s="240" t="s">
        <v>149</v>
      </c>
      <c r="B182" s="354" t="s">
        <v>218</v>
      </c>
      <c r="C182" s="270" t="s">
        <v>2414</v>
      </c>
      <c r="D182" s="257" t="s">
        <v>1519</v>
      </c>
      <c r="E182" s="352">
        <v>50.3</v>
      </c>
      <c r="F182" s="351" t="s">
        <v>269</v>
      </c>
      <c r="G182" s="240"/>
      <c r="H182" s="250">
        <v>1770066.62</v>
      </c>
      <c r="I182" s="250">
        <v>1770066.62</v>
      </c>
      <c r="J182" s="355" t="s">
        <v>2416</v>
      </c>
      <c r="K182" s="356" t="s">
        <v>2421</v>
      </c>
      <c r="L182" s="257" t="s">
        <v>1220</v>
      </c>
      <c r="M182" s="13"/>
      <c r="N182" s="108"/>
      <c r="O182" s="108"/>
      <c r="P182" s="108"/>
      <c r="Q182" s="107" t="s">
        <v>2201</v>
      </c>
      <c r="R182" s="10"/>
    </row>
    <row r="183" spans="1:18" ht="47.25" customHeight="1">
      <c r="A183" s="240" t="s">
        <v>150</v>
      </c>
      <c r="B183" s="354" t="s">
        <v>219</v>
      </c>
      <c r="C183" s="270" t="s">
        <v>2412</v>
      </c>
      <c r="D183" s="257" t="s">
        <v>1520</v>
      </c>
      <c r="E183" s="352">
        <v>30</v>
      </c>
      <c r="F183" s="311" t="s">
        <v>2210</v>
      </c>
      <c r="G183" s="240"/>
      <c r="H183" s="250">
        <v>1055705.73</v>
      </c>
      <c r="I183" s="250">
        <v>1055705.73</v>
      </c>
      <c r="J183" s="355" t="s">
        <v>2416</v>
      </c>
      <c r="K183" s="356" t="s">
        <v>2422</v>
      </c>
      <c r="L183" s="257" t="s">
        <v>1220</v>
      </c>
      <c r="M183" s="13"/>
      <c r="N183" s="108"/>
      <c r="O183" s="108"/>
      <c r="P183" s="108"/>
      <c r="Q183" s="107" t="s">
        <v>2201</v>
      </c>
      <c r="R183" s="10"/>
    </row>
    <row r="184" spans="1:18" ht="47.25" customHeight="1">
      <c r="A184" s="240" t="s">
        <v>151</v>
      </c>
      <c r="B184" s="354" t="s">
        <v>220</v>
      </c>
      <c r="C184" s="270" t="s">
        <v>2412</v>
      </c>
      <c r="D184" s="257" t="s">
        <v>1521</v>
      </c>
      <c r="E184" s="352">
        <v>33.5</v>
      </c>
      <c r="F184" s="350" t="s">
        <v>1218</v>
      </c>
      <c r="G184" s="240"/>
      <c r="H184" s="250">
        <v>1178871.4</v>
      </c>
      <c r="I184" s="250">
        <v>1178871.4</v>
      </c>
      <c r="J184" s="355" t="s">
        <v>2416</v>
      </c>
      <c r="K184" s="356" t="s">
        <v>2423</v>
      </c>
      <c r="L184" s="257" t="s">
        <v>1220</v>
      </c>
      <c r="M184" s="13"/>
      <c r="N184" s="108"/>
      <c r="O184" s="108"/>
      <c r="P184" s="108"/>
      <c r="Q184" s="107" t="s">
        <v>2201</v>
      </c>
      <c r="R184" s="10"/>
    </row>
    <row r="185" spans="1:18" ht="47.25" customHeight="1">
      <c r="A185" s="240" t="s">
        <v>899</v>
      </c>
      <c r="B185" s="354" t="s">
        <v>221</v>
      </c>
      <c r="C185" s="270" t="s">
        <v>2412</v>
      </c>
      <c r="D185" s="257" t="s">
        <v>1522</v>
      </c>
      <c r="E185" s="352">
        <v>18</v>
      </c>
      <c r="F185" s="311" t="s">
        <v>867</v>
      </c>
      <c r="G185" s="240"/>
      <c r="H185" s="250">
        <v>633423.44</v>
      </c>
      <c r="I185" s="250">
        <v>633423.44</v>
      </c>
      <c r="J185" s="355" t="s">
        <v>2416</v>
      </c>
      <c r="K185" s="356" t="s">
        <v>2424</v>
      </c>
      <c r="L185" s="257" t="s">
        <v>1220</v>
      </c>
      <c r="M185" s="13"/>
      <c r="N185" s="108"/>
      <c r="O185" s="108"/>
      <c r="P185" s="108"/>
      <c r="Q185" s="107" t="s">
        <v>2201</v>
      </c>
      <c r="R185" s="10"/>
    </row>
    <row r="186" spans="1:18" ht="47.25" customHeight="1">
      <c r="A186" s="240" t="s">
        <v>152</v>
      </c>
      <c r="B186" s="354" t="s">
        <v>222</v>
      </c>
      <c r="C186" s="270" t="s">
        <v>2413</v>
      </c>
      <c r="D186" s="257" t="s">
        <v>1523</v>
      </c>
      <c r="E186" s="352">
        <v>50.2</v>
      </c>
      <c r="F186" s="350" t="s">
        <v>1219</v>
      </c>
      <c r="G186" s="240"/>
      <c r="H186" s="250">
        <v>1766547.59</v>
      </c>
      <c r="I186" s="250">
        <v>1766547.59</v>
      </c>
      <c r="J186" s="355" t="s">
        <v>2416</v>
      </c>
      <c r="K186" s="356" t="s">
        <v>2425</v>
      </c>
      <c r="L186" s="257" t="s">
        <v>1220</v>
      </c>
      <c r="M186" s="13"/>
      <c r="N186" s="108"/>
      <c r="O186" s="108"/>
      <c r="P186" s="108"/>
      <c r="Q186" s="107" t="s">
        <v>2201</v>
      </c>
      <c r="R186" s="10"/>
    </row>
    <row r="187" spans="1:18" ht="47.25" customHeight="1">
      <c r="A187" s="240" t="s">
        <v>153</v>
      </c>
      <c r="B187" s="354" t="s">
        <v>223</v>
      </c>
      <c r="C187" s="270" t="s">
        <v>2412</v>
      </c>
      <c r="D187" s="257" t="s">
        <v>1524</v>
      </c>
      <c r="E187" s="352">
        <v>30.1</v>
      </c>
      <c r="F187" s="351" t="s">
        <v>270</v>
      </c>
      <c r="G187" s="240"/>
      <c r="H187" s="250">
        <v>1059224.75</v>
      </c>
      <c r="I187" s="250">
        <v>1059224.75</v>
      </c>
      <c r="J187" s="355" t="s">
        <v>2416</v>
      </c>
      <c r="K187" s="356" t="s">
        <v>2426</v>
      </c>
      <c r="L187" s="257" t="s">
        <v>1220</v>
      </c>
      <c r="M187" s="13"/>
      <c r="N187" s="108"/>
      <c r="O187" s="108"/>
      <c r="P187" s="108"/>
      <c r="Q187" s="107" t="s">
        <v>2201</v>
      </c>
      <c r="R187" s="10"/>
    </row>
    <row r="188" spans="1:18" ht="59.25" customHeight="1">
      <c r="A188" s="240" t="s">
        <v>480</v>
      </c>
      <c r="B188" s="354" t="s">
        <v>224</v>
      </c>
      <c r="C188" s="270" t="s">
        <v>2415</v>
      </c>
      <c r="D188" s="257" t="s">
        <v>1525</v>
      </c>
      <c r="E188" s="352">
        <v>33.8</v>
      </c>
      <c r="F188" s="350" t="s">
        <v>1222</v>
      </c>
      <c r="G188" s="240"/>
      <c r="H188" s="250">
        <v>1189428.46</v>
      </c>
      <c r="I188" s="250">
        <v>1189428.46</v>
      </c>
      <c r="J188" s="355" t="s">
        <v>2416</v>
      </c>
      <c r="K188" s="356" t="s">
        <v>2427</v>
      </c>
      <c r="L188" s="257" t="s">
        <v>1220</v>
      </c>
      <c r="M188" s="13"/>
      <c r="N188" s="108"/>
      <c r="O188" s="108"/>
      <c r="P188" s="108"/>
      <c r="Q188" s="107" t="s">
        <v>2201</v>
      </c>
      <c r="R188" s="10"/>
    </row>
    <row r="189" spans="1:18" ht="60.75" customHeight="1">
      <c r="A189" s="240" t="s">
        <v>154</v>
      </c>
      <c r="B189" s="354" t="s">
        <v>225</v>
      </c>
      <c r="C189" s="270" t="s">
        <v>2412</v>
      </c>
      <c r="D189" s="257" t="s">
        <v>1526</v>
      </c>
      <c r="E189" s="352">
        <v>17.9</v>
      </c>
      <c r="F189" s="267" t="s">
        <v>271</v>
      </c>
      <c r="G189" s="240"/>
      <c r="H189" s="250">
        <v>629904.42</v>
      </c>
      <c r="I189" s="250">
        <v>629904.42</v>
      </c>
      <c r="J189" s="355" t="s">
        <v>2416</v>
      </c>
      <c r="K189" s="356" t="s">
        <v>603</v>
      </c>
      <c r="L189" s="257" t="s">
        <v>1220</v>
      </c>
      <c r="M189" s="13"/>
      <c r="N189" s="108"/>
      <c r="O189" s="108"/>
      <c r="P189" s="108"/>
      <c r="Q189" s="107" t="s">
        <v>2201</v>
      </c>
      <c r="R189" s="10"/>
    </row>
    <row r="190" spans="1:18" ht="60.75" customHeight="1">
      <c r="A190" s="240" t="s">
        <v>155</v>
      </c>
      <c r="B190" s="354" t="s">
        <v>226</v>
      </c>
      <c r="C190" s="270" t="s">
        <v>2413</v>
      </c>
      <c r="D190" s="257" t="s">
        <v>1527</v>
      </c>
      <c r="E190" s="352">
        <v>50.3</v>
      </c>
      <c r="F190" s="311" t="s">
        <v>868</v>
      </c>
      <c r="G190" s="240"/>
      <c r="H190" s="250">
        <v>1770066.62</v>
      </c>
      <c r="I190" s="250">
        <v>1770066.62</v>
      </c>
      <c r="J190" s="355" t="s">
        <v>2416</v>
      </c>
      <c r="K190" s="356" t="s">
        <v>1087</v>
      </c>
      <c r="L190" s="257" t="s">
        <v>1220</v>
      </c>
      <c r="M190" s="13"/>
      <c r="N190" s="108"/>
      <c r="O190" s="108"/>
      <c r="P190" s="108"/>
      <c r="Q190" s="107" t="s">
        <v>2201</v>
      </c>
      <c r="R190" s="10"/>
    </row>
    <row r="191" spans="1:18" ht="63" customHeight="1">
      <c r="A191" s="240" t="s">
        <v>156</v>
      </c>
      <c r="B191" s="354" t="s">
        <v>227</v>
      </c>
      <c r="C191" s="270" t="s">
        <v>2413</v>
      </c>
      <c r="D191" s="257" t="s">
        <v>1528</v>
      </c>
      <c r="E191" s="352">
        <v>50</v>
      </c>
      <c r="F191" s="350" t="s">
        <v>1223</v>
      </c>
      <c r="G191" s="240"/>
      <c r="H191" s="250">
        <v>1759509.55</v>
      </c>
      <c r="I191" s="250">
        <v>1759509.55</v>
      </c>
      <c r="J191" s="355" t="s">
        <v>2416</v>
      </c>
      <c r="K191" s="356" t="s">
        <v>1088</v>
      </c>
      <c r="L191" s="257" t="s">
        <v>1220</v>
      </c>
      <c r="M191" s="13"/>
      <c r="N191" s="108"/>
      <c r="O191" s="108"/>
      <c r="P191" s="108"/>
      <c r="Q191" s="107" t="s">
        <v>2201</v>
      </c>
      <c r="R191" s="10"/>
    </row>
    <row r="192" spans="1:18" ht="69.75" customHeight="1">
      <c r="A192" s="240" t="s">
        <v>157</v>
      </c>
      <c r="B192" s="354" t="s">
        <v>228</v>
      </c>
      <c r="C192" s="270" t="s">
        <v>2412</v>
      </c>
      <c r="D192" s="257" t="s">
        <v>1529</v>
      </c>
      <c r="E192" s="352">
        <v>33.8</v>
      </c>
      <c r="F192" s="350" t="s">
        <v>1224</v>
      </c>
      <c r="G192" s="240"/>
      <c r="H192" s="250">
        <v>1189428.46</v>
      </c>
      <c r="I192" s="250">
        <v>1189428.46</v>
      </c>
      <c r="J192" s="355" t="s">
        <v>2416</v>
      </c>
      <c r="K192" s="356" t="s">
        <v>1089</v>
      </c>
      <c r="L192" s="257" t="s">
        <v>1220</v>
      </c>
      <c r="M192" s="13"/>
      <c r="N192" s="108"/>
      <c r="O192" s="108"/>
      <c r="P192" s="108"/>
      <c r="Q192" s="107" t="s">
        <v>2201</v>
      </c>
      <c r="R192" s="10"/>
    </row>
    <row r="193" spans="1:18" ht="61.5" customHeight="1">
      <c r="A193" s="240" t="s">
        <v>158</v>
      </c>
      <c r="B193" s="354" t="s">
        <v>229</v>
      </c>
      <c r="C193" s="270" t="s">
        <v>2412</v>
      </c>
      <c r="D193" s="257" t="s">
        <v>2403</v>
      </c>
      <c r="E193" s="352">
        <v>29.9</v>
      </c>
      <c r="F193" s="311" t="s">
        <v>869</v>
      </c>
      <c r="G193" s="240"/>
      <c r="H193" s="250">
        <v>1052186.71</v>
      </c>
      <c r="I193" s="250">
        <v>1052186.71</v>
      </c>
      <c r="J193" s="355" t="s">
        <v>2416</v>
      </c>
      <c r="K193" s="356" t="s">
        <v>1090</v>
      </c>
      <c r="L193" s="257" t="s">
        <v>1220</v>
      </c>
      <c r="M193" s="13"/>
      <c r="N193" s="108"/>
      <c r="O193" s="108"/>
      <c r="P193" s="108"/>
      <c r="Q193" s="107" t="s">
        <v>2201</v>
      </c>
      <c r="R193" s="10"/>
    </row>
    <row r="194" spans="1:18" ht="61.5" customHeight="1">
      <c r="A194" s="240" t="s">
        <v>159</v>
      </c>
      <c r="B194" s="354" t="s">
        <v>230</v>
      </c>
      <c r="C194" s="270" t="s">
        <v>2412</v>
      </c>
      <c r="D194" s="257" t="s">
        <v>2404</v>
      </c>
      <c r="E194" s="352">
        <v>33.6</v>
      </c>
      <c r="F194" s="311" t="s">
        <v>870</v>
      </c>
      <c r="G194" s="240"/>
      <c r="H194" s="250">
        <v>1182390.42</v>
      </c>
      <c r="I194" s="250">
        <v>1182390.42</v>
      </c>
      <c r="J194" s="355" t="s">
        <v>2416</v>
      </c>
      <c r="K194" s="356" t="s">
        <v>1091</v>
      </c>
      <c r="L194" s="257" t="s">
        <v>1220</v>
      </c>
      <c r="M194" s="13"/>
      <c r="N194" s="108"/>
      <c r="O194" s="108"/>
      <c r="P194" s="108"/>
      <c r="Q194" s="107" t="s">
        <v>2201</v>
      </c>
      <c r="R194" s="10"/>
    </row>
    <row r="195" spans="1:18" ht="59.25" customHeight="1">
      <c r="A195" s="240" t="s">
        <v>160</v>
      </c>
      <c r="B195" s="354" t="s">
        <v>1508</v>
      </c>
      <c r="C195" s="270" t="s">
        <v>2413</v>
      </c>
      <c r="D195" s="257" t="s">
        <v>2405</v>
      </c>
      <c r="E195" s="352">
        <v>49.8</v>
      </c>
      <c r="F195" s="311" t="s">
        <v>266</v>
      </c>
      <c r="G195" s="240"/>
      <c r="H195" s="250">
        <v>1752471.51</v>
      </c>
      <c r="I195" s="250">
        <v>1752471.51</v>
      </c>
      <c r="J195" s="355" t="s">
        <v>2416</v>
      </c>
      <c r="K195" s="356" t="s">
        <v>1092</v>
      </c>
      <c r="L195" s="257" t="s">
        <v>1220</v>
      </c>
      <c r="M195" s="13"/>
      <c r="N195" s="108"/>
      <c r="O195" s="108"/>
      <c r="P195" s="108"/>
      <c r="Q195" s="107" t="s">
        <v>2201</v>
      </c>
      <c r="R195" s="10"/>
    </row>
    <row r="196" spans="1:18" ht="73.5" customHeight="1">
      <c r="A196" s="240" t="s">
        <v>161</v>
      </c>
      <c r="B196" s="354" t="s">
        <v>1509</v>
      </c>
      <c r="C196" s="270" t="s">
        <v>2415</v>
      </c>
      <c r="D196" s="257" t="s">
        <v>2406</v>
      </c>
      <c r="E196" s="352">
        <v>33.6</v>
      </c>
      <c r="F196" s="311" t="s">
        <v>267</v>
      </c>
      <c r="G196" s="240"/>
      <c r="H196" s="250">
        <v>1182390.42</v>
      </c>
      <c r="I196" s="250">
        <v>1182390.42</v>
      </c>
      <c r="J196" s="355" t="s">
        <v>2416</v>
      </c>
      <c r="K196" s="356" t="s">
        <v>1093</v>
      </c>
      <c r="L196" s="257" t="s">
        <v>1220</v>
      </c>
      <c r="M196" s="13"/>
      <c r="N196" s="108"/>
      <c r="O196" s="108"/>
      <c r="P196" s="108"/>
      <c r="Q196" s="107" t="s">
        <v>2201</v>
      </c>
      <c r="R196" s="10"/>
    </row>
    <row r="197" spans="1:18" ht="70.5" customHeight="1">
      <c r="A197" s="240" t="s">
        <v>1653</v>
      </c>
      <c r="B197" s="354" t="s">
        <v>1510</v>
      </c>
      <c r="C197" s="270" t="s">
        <v>2412</v>
      </c>
      <c r="D197" s="257" t="s">
        <v>2407</v>
      </c>
      <c r="E197" s="352">
        <v>30</v>
      </c>
      <c r="F197" s="350" t="s">
        <v>1225</v>
      </c>
      <c r="G197" s="240"/>
      <c r="H197" s="250">
        <v>1055705.73</v>
      </c>
      <c r="I197" s="250">
        <v>1055705.73</v>
      </c>
      <c r="J197" s="355" t="s">
        <v>2416</v>
      </c>
      <c r="K197" s="356" t="s">
        <v>2196</v>
      </c>
      <c r="L197" s="257" t="s">
        <v>1220</v>
      </c>
      <c r="M197" s="13"/>
      <c r="N197" s="108"/>
      <c r="O197" s="108"/>
      <c r="P197" s="108"/>
      <c r="Q197" s="107" t="s">
        <v>2201</v>
      </c>
      <c r="R197" s="10"/>
    </row>
    <row r="198" spans="1:18" ht="62.25" customHeight="1">
      <c r="A198" s="240" t="s">
        <v>1654</v>
      </c>
      <c r="B198" s="354" t="s">
        <v>1511</v>
      </c>
      <c r="C198" s="270" t="s">
        <v>2412</v>
      </c>
      <c r="D198" s="257" t="s">
        <v>2408</v>
      </c>
      <c r="E198" s="352">
        <v>33.8</v>
      </c>
      <c r="F198" s="350" t="s">
        <v>1226</v>
      </c>
      <c r="G198" s="240"/>
      <c r="H198" s="250">
        <v>1189428.46</v>
      </c>
      <c r="I198" s="250">
        <v>1189428.46</v>
      </c>
      <c r="J198" s="355" t="s">
        <v>2416</v>
      </c>
      <c r="K198" s="356" t="s">
        <v>2197</v>
      </c>
      <c r="L198" s="257" t="s">
        <v>1220</v>
      </c>
      <c r="M198" s="13"/>
      <c r="N198" s="108"/>
      <c r="O198" s="108"/>
      <c r="P198" s="108"/>
      <c r="Q198" s="107" t="s">
        <v>2201</v>
      </c>
      <c r="R198" s="10"/>
    </row>
    <row r="199" spans="1:18" ht="65.25" customHeight="1">
      <c r="A199" s="240" t="s">
        <v>1655</v>
      </c>
      <c r="B199" s="354" t="s">
        <v>1512</v>
      </c>
      <c r="C199" s="270" t="s">
        <v>2413</v>
      </c>
      <c r="D199" s="257" t="s">
        <v>2409</v>
      </c>
      <c r="E199" s="352">
        <v>50.6</v>
      </c>
      <c r="F199" s="350" t="s">
        <v>1227</v>
      </c>
      <c r="G199" s="240"/>
      <c r="H199" s="250">
        <v>1780623.66</v>
      </c>
      <c r="I199" s="250">
        <v>1780623.66</v>
      </c>
      <c r="J199" s="355" t="s">
        <v>2416</v>
      </c>
      <c r="K199" s="356" t="s">
        <v>2198</v>
      </c>
      <c r="L199" s="257" t="s">
        <v>1220</v>
      </c>
      <c r="M199" s="13"/>
      <c r="N199" s="108"/>
      <c r="O199" s="108"/>
      <c r="P199" s="108"/>
      <c r="Q199" s="107" t="s">
        <v>2201</v>
      </c>
      <c r="R199" s="10"/>
    </row>
    <row r="200" spans="1:18" ht="65.25" customHeight="1">
      <c r="A200" s="240" t="s">
        <v>894</v>
      </c>
      <c r="B200" s="354" t="s">
        <v>1513</v>
      </c>
      <c r="C200" s="270" t="s">
        <v>2412</v>
      </c>
      <c r="D200" s="257" t="s">
        <v>2410</v>
      </c>
      <c r="E200" s="352">
        <v>33.8</v>
      </c>
      <c r="F200" s="350" t="s">
        <v>1228</v>
      </c>
      <c r="G200" s="240"/>
      <c r="H200" s="250">
        <v>1189428.46</v>
      </c>
      <c r="I200" s="250">
        <v>1189428.46</v>
      </c>
      <c r="J200" s="355" t="s">
        <v>2416</v>
      </c>
      <c r="K200" s="356" t="s">
        <v>2199</v>
      </c>
      <c r="L200" s="257" t="s">
        <v>1220</v>
      </c>
      <c r="M200" s="13"/>
      <c r="N200" s="108"/>
      <c r="O200" s="108"/>
      <c r="P200" s="108"/>
      <c r="Q200" s="107" t="s">
        <v>2201</v>
      </c>
      <c r="R200" s="10"/>
    </row>
    <row r="201" spans="1:18" ht="60.75" customHeight="1">
      <c r="A201" s="240" t="s">
        <v>1656</v>
      </c>
      <c r="B201" s="354" t="s">
        <v>1514</v>
      </c>
      <c r="C201" s="257" t="s">
        <v>2412</v>
      </c>
      <c r="D201" s="257" t="s">
        <v>2411</v>
      </c>
      <c r="E201" s="309">
        <v>30.2</v>
      </c>
      <c r="F201" s="350" t="s">
        <v>1229</v>
      </c>
      <c r="G201" s="240"/>
      <c r="H201" s="250">
        <v>1062743.77</v>
      </c>
      <c r="I201" s="250">
        <v>1062743.77</v>
      </c>
      <c r="J201" s="355" t="s">
        <v>2416</v>
      </c>
      <c r="K201" s="265" t="s">
        <v>2200</v>
      </c>
      <c r="L201" s="257" t="s">
        <v>1220</v>
      </c>
      <c r="M201" s="13"/>
      <c r="N201" s="108"/>
      <c r="O201" s="108"/>
      <c r="P201" s="108"/>
      <c r="Q201" s="107" t="s">
        <v>2201</v>
      </c>
      <c r="R201" s="10"/>
    </row>
    <row r="202" spans="1:18" ht="60.75" customHeight="1">
      <c r="A202" s="240" t="s">
        <v>1657</v>
      </c>
      <c r="B202" s="248" t="s">
        <v>343</v>
      </c>
      <c r="C202" s="257" t="s">
        <v>1197</v>
      </c>
      <c r="D202" s="257" t="s">
        <v>344</v>
      </c>
      <c r="E202" s="309">
        <v>52</v>
      </c>
      <c r="F202" s="350" t="s">
        <v>345</v>
      </c>
      <c r="G202" s="240"/>
      <c r="H202" s="250">
        <v>37276.68</v>
      </c>
      <c r="I202" s="250">
        <v>2701.43</v>
      </c>
      <c r="J202" s="355" t="s">
        <v>2302</v>
      </c>
      <c r="K202" s="265" t="s">
        <v>346</v>
      </c>
      <c r="L202" s="257" t="s">
        <v>347</v>
      </c>
      <c r="M202" s="13"/>
      <c r="N202" s="108"/>
      <c r="O202" s="108"/>
      <c r="P202" s="108"/>
      <c r="Q202" s="107" t="s">
        <v>1896</v>
      </c>
      <c r="R202" s="10"/>
    </row>
    <row r="203" spans="1:18" ht="36" customHeight="1">
      <c r="A203" s="4" t="s">
        <v>1658</v>
      </c>
      <c r="B203" s="4" t="s">
        <v>2842</v>
      </c>
      <c r="C203" s="257" t="s">
        <v>1197</v>
      </c>
      <c r="D203" s="257" t="s">
        <v>2843</v>
      </c>
      <c r="E203" s="515">
        <v>29.2</v>
      </c>
      <c r="F203" s="4" t="s">
        <v>250</v>
      </c>
      <c r="G203" s="4"/>
      <c r="H203" s="496">
        <v>830541.04</v>
      </c>
      <c r="I203" s="496">
        <v>534971.25</v>
      </c>
      <c r="J203" s="516">
        <v>1995</v>
      </c>
      <c r="K203" s="7"/>
      <c r="L203" s="10"/>
      <c r="M203" s="10"/>
      <c r="N203" s="10"/>
      <c r="O203" s="10"/>
      <c r="P203" s="10" t="s">
        <v>2848</v>
      </c>
      <c r="Q203" s="10"/>
      <c r="R203" s="10"/>
    </row>
    <row r="204" spans="1:18" ht="36" customHeight="1">
      <c r="A204" s="4" t="s">
        <v>1138</v>
      </c>
      <c r="B204" s="4" t="s">
        <v>2844</v>
      </c>
      <c r="C204" s="257" t="s">
        <v>1197</v>
      </c>
      <c r="D204" s="257" t="s">
        <v>2845</v>
      </c>
      <c r="E204" s="515">
        <v>29.2</v>
      </c>
      <c r="F204" s="4" t="s">
        <v>250</v>
      </c>
      <c r="G204" s="4"/>
      <c r="H204" s="496">
        <v>830541.04</v>
      </c>
      <c r="I204" s="496">
        <v>534971.25</v>
      </c>
      <c r="J204" s="516">
        <v>1995</v>
      </c>
      <c r="K204" s="7"/>
      <c r="L204" s="10"/>
      <c r="M204" s="10"/>
      <c r="N204" s="10"/>
      <c r="O204" s="10"/>
      <c r="P204" s="10" t="s">
        <v>2850</v>
      </c>
      <c r="Q204" s="10"/>
      <c r="R204" s="10"/>
    </row>
    <row r="205" spans="1:18" ht="36" customHeight="1">
      <c r="A205" s="4" t="s">
        <v>1659</v>
      </c>
      <c r="B205" s="4" t="s">
        <v>2846</v>
      </c>
      <c r="C205" s="257" t="s">
        <v>1197</v>
      </c>
      <c r="D205" s="257" t="s">
        <v>2847</v>
      </c>
      <c r="E205" s="515">
        <v>21</v>
      </c>
      <c r="F205" s="4" t="s">
        <v>250</v>
      </c>
      <c r="G205" s="4"/>
      <c r="H205" s="496">
        <v>597306.92</v>
      </c>
      <c r="I205" s="496">
        <v>38473959</v>
      </c>
      <c r="J205" s="516">
        <v>1995</v>
      </c>
      <c r="K205" s="7"/>
      <c r="L205" s="10"/>
      <c r="M205" s="10"/>
      <c r="N205" s="10"/>
      <c r="O205" s="10"/>
      <c r="P205" s="10" t="s">
        <v>2849</v>
      </c>
      <c r="Q205" s="10"/>
      <c r="R205" s="10"/>
    </row>
    <row r="206" spans="1:17" ht="54" customHeight="1">
      <c r="A206" s="240" t="s">
        <v>592</v>
      </c>
      <c r="B206" s="335" t="s">
        <v>184</v>
      </c>
      <c r="C206" s="336" t="s">
        <v>2061</v>
      </c>
      <c r="D206" s="315" t="s">
        <v>1005</v>
      </c>
      <c r="E206" s="339">
        <v>168</v>
      </c>
      <c r="F206" s="386" t="s">
        <v>446</v>
      </c>
      <c r="G206" s="270" t="s">
        <v>702</v>
      </c>
      <c r="H206" s="340" t="s">
        <v>196</v>
      </c>
      <c r="I206" s="340">
        <v>0</v>
      </c>
      <c r="J206" s="341"/>
      <c r="K206" s="247" t="s">
        <v>812</v>
      </c>
      <c r="L206" s="334" t="s">
        <v>879</v>
      </c>
      <c r="M206" s="10"/>
      <c r="N206" s="10"/>
      <c r="O206" s="10"/>
      <c r="P206" s="10"/>
      <c r="Q206" s="10"/>
    </row>
    <row r="207" spans="1:17" ht="52.5" customHeight="1">
      <c r="A207" s="240" t="s">
        <v>28</v>
      </c>
      <c r="B207" s="335" t="s">
        <v>1196</v>
      </c>
      <c r="C207" s="245" t="s">
        <v>1197</v>
      </c>
      <c r="D207" s="242" t="s">
        <v>1198</v>
      </c>
      <c r="E207" s="246">
        <v>64.8</v>
      </c>
      <c r="F207" s="277" t="s">
        <v>72</v>
      </c>
      <c r="G207" s="257"/>
      <c r="H207" s="101">
        <v>47035</v>
      </c>
      <c r="I207" s="101">
        <v>5103.8</v>
      </c>
      <c r="J207" s="333"/>
      <c r="K207" s="247" t="s">
        <v>1199</v>
      </c>
      <c r="L207" s="334" t="s">
        <v>1200</v>
      </c>
      <c r="M207" s="10"/>
      <c r="N207" s="10"/>
      <c r="O207" s="10"/>
      <c r="P207" s="10" t="s">
        <v>1201</v>
      </c>
      <c r="Q207" s="212"/>
    </row>
    <row r="208" ht="12.75">
      <c r="E208" s="373">
        <f>SUM(E169:E207)</f>
        <v>1551.2999999999997</v>
      </c>
    </row>
  </sheetData>
  <sheetProtection/>
  <printOptions/>
  <pageMargins left="0.7874015748031497" right="0.63" top="0.52" bottom="0.49" header="0.5118110236220472" footer="0.5118110236220472"/>
  <pageSetup fitToHeight="10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7"/>
  <sheetViews>
    <sheetView zoomScalePageLayoutView="0" workbookViewId="0" topLeftCell="A1">
      <pane ySplit="4" topLeftCell="A122" activePane="bottomLeft" state="frozen"/>
      <selection pane="topLeft" activeCell="A1" sqref="A1"/>
      <selection pane="bottomLeft" activeCell="H132" sqref="H132"/>
    </sheetView>
  </sheetViews>
  <sheetFormatPr defaultColWidth="9.00390625" defaultRowHeight="12.75"/>
  <cols>
    <col min="1" max="1" width="5.25390625" style="0" customWidth="1"/>
    <col min="2" max="2" width="4.75390625" style="0" customWidth="1"/>
    <col min="4" max="4" width="20.625" style="0" customWidth="1"/>
    <col min="5" max="5" width="14.375" style="0" customWidth="1"/>
    <col min="6" max="6" width="10.375" style="0" customWidth="1"/>
    <col min="7" max="7" width="19.75390625" style="0" customWidth="1"/>
    <col min="8" max="8" width="14.875" style="0" customWidth="1"/>
    <col min="9" max="9" width="15.75390625" style="0" customWidth="1"/>
    <col min="10" max="10" width="14.75390625" style="0" customWidth="1"/>
    <col min="11" max="11" width="15.75390625" style="0" customWidth="1"/>
    <col min="12" max="12" width="13.75390625" style="0" customWidth="1"/>
    <col min="14" max="14" width="14.25390625" style="0" customWidth="1"/>
    <col min="15" max="15" width="13.125" style="0" customWidth="1"/>
  </cols>
  <sheetData>
    <row r="2" ht="12.75">
      <c r="C2" s="100" t="s">
        <v>1040</v>
      </c>
    </row>
    <row r="4" spans="2:13" ht="37.5" customHeight="1">
      <c r="B4" s="25" t="s">
        <v>1148</v>
      </c>
      <c r="C4" s="25" t="s">
        <v>2157</v>
      </c>
      <c r="D4" s="25" t="s">
        <v>2156</v>
      </c>
      <c r="E4" s="25" t="s">
        <v>274</v>
      </c>
      <c r="F4" s="25" t="s">
        <v>1383</v>
      </c>
      <c r="G4" s="25" t="s">
        <v>2353</v>
      </c>
      <c r="H4" s="25" t="s">
        <v>1322</v>
      </c>
      <c r="I4" s="25" t="s">
        <v>275</v>
      </c>
      <c r="J4" s="25" t="s">
        <v>993</v>
      </c>
      <c r="K4" s="25" t="s">
        <v>506</v>
      </c>
      <c r="L4" s="25" t="s">
        <v>1029</v>
      </c>
      <c r="M4" s="25" t="s">
        <v>288</v>
      </c>
    </row>
    <row r="5" spans="2:13" ht="39.75" customHeight="1">
      <c r="B5" s="93">
        <v>1</v>
      </c>
      <c r="C5" s="91" t="s">
        <v>945</v>
      </c>
      <c r="D5" s="13" t="s">
        <v>1236</v>
      </c>
      <c r="E5" s="19" t="s">
        <v>596</v>
      </c>
      <c r="F5" s="92" t="s">
        <v>1238</v>
      </c>
      <c r="G5" s="19" t="s">
        <v>1237</v>
      </c>
      <c r="H5" s="21" t="s">
        <v>1751</v>
      </c>
      <c r="I5" s="40"/>
      <c r="J5" s="101">
        <v>11706</v>
      </c>
      <c r="K5" s="29"/>
      <c r="L5" s="39" t="s">
        <v>1239</v>
      </c>
      <c r="M5" s="11"/>
    </row>
    <row r="6" spans="2:13" ht="46.5" customHeight="1">
      <c r="B6" s="93">
        <v>2</v>
      </c>
      <c r="C6" s="91" t="s">
        <v>946</v>
      </c>
      <c r="D6" s="13" t="s">
        <v>598</v>
      </c>
      <c r="E6" s="19" t="s">
        <v>600</v>
      </c>
      <c r="F6" s="92">
        <v>122.5</v>
      </c>
      <c r="G6" s="19" t="s">
        <v>599</v>
      </c>
      <c r="H6" s="21" t="s">
        <v>1751</v>
      </c>
      <c r="I6" s="40"/>
      <c r="J6" s="12"/>
      <c r="K6" s="29"/>
      <c r="L6" s="41" t="s">
        <v>601</v>
      </c>
      <c r="M6" s="11"/>
    </row>
    <row r="7" spans="2:13" ht="51" customHeight="1">
      <c r="B7" s="93">
        <v>3</v>
      </c>
      <c r="C7" s="91" t="s">
        <v>947</v>
      </c>
      <c r="D7" s="13" t="s">
        <v>1105</v>
      </c>
      <c r="E7" s="19" t="s">
        <v>1106</v>
      </c>
      <c r="F7" s="92">
        <v>6192</v>
      </c>
      <c r="G7" s="19" t="s">
        <v>2170</v>
      </c>
      <c r="H7" s="21" t="s">
        <v>72</v>
      </c>
      <c r="I7" s="16"/>
      <c r="J7" s="31">
        <v>0</v>
      </c>
      <c r="K7" s="29"/>
      <c r="L7" s="19" t="s">
        <v>465</v>
      </c>
      <c r="M7" s="19" t="s">
        <v>2171</v>
      </c>
    </row>
    <row r="8" spans="2:13" ht="57" customHeight="1">
      <c r="B8" s="93">
        <v>4</v>
      </c>
      <c r="C8" s="91"/>
      <c r="D8" s="13" t="s">
        <v>529</v>
      </c>
      <c r="E8" s="19" t="s">
        <v>528</v>
      </c>
      <c r="F8" s="92">
        <v>837.25</v>
      </c>
      <c r="G8" s="19" t="s">
        <v>1504</v>
      </c>
      <c r="H8" s="21" t="s">
        <v>72</v>
      </c>
      <c r="I8" s="16"/>
      <c r="J8" s="31"/>
      <c r="K8" s="29"/>
      <c r="L8" s="19" t="s">
        <v>1505</v>
      </c>
      <c r="M8" s="19"/>
    </row>
    <row r="9" spans="2:13" ht="48.75" customHeight="1">
      <c r="B9" s="187">
        <v>5</v>
      </c>
      <c r="C9" s="188" t="s">
        <v>1997</v>
      </c>
      <c r="D9" s="189" t="s">
        <v>979</v>
      </c>
      <c r="E9" s="190" t="s">
        <v>2010</v>
      </c>
      <c r="F9" s="191">
        <v>20184</v>
      </c>
      <c r="G9" s="190" t="s">
        <v>138</v>
      </c>
      <c r="H9" s="192" t="s">
        <v>904</v>
      </c>
      <c r="I9" s="190" t="s">
        <v>905</v>
      </c>
      <c r="J9" s="193"/>
      <c r="K9" s="54" t="s">
        <v>2011</v>
      </c>
      <c r="L9" s="19" t="s">
        <v>1216</v>
      </c>
      <c r="M9" s="11"/>
    </row>
    <row r="10" spans="2:13" ht="45.75" customHeight="1">
      <c r="B10" s="187">
        <v>6</v>
      </c>
      <c r="C10" s="194" t="s">
        <v>948</v>
      </c>
      <c r="D10" s="189" t="s">
        <v>906</v>
      </c>
      <c r="E10" s="190" t="s">
        <v>525</v>
      </c>
      <c r="F10" s="191">
        <v>6000</v>
      </c>
      <c r="G10" s="190" t="s">
        <v>526</v>
      </c>
      <c r="H10" s="192" t="s">
        <v>904</v>
      </c>
      <c r="I10" s="190" t="s">
        <v>905</v>
      </c>
      <c r="J10" s="193"/>
      <c r="K10" s="54" t="s">
        <v>527</v>
      </c>
      <c r="L10" s="19" t="s">
        <v>1216</v>
      </c>
      <c r="M10" s="11"/>
    </row>
    <row r="11" spans="2:13" ht="43.5" customHeight="1">
      <c r="B11" s="93">
        <v>7</v>
      </c>
      <c r="C11" s="91" t="s">
        <v>1972</v>
      </c>
      <c r="D11" s="13" t="s">
        <v>1560</v>
      </c>
      <c r="E11" s="19" t="s">
        <v>1971</v>
      </c>
      <c r="F11" s="94">
        <v>700</v>
      </c>
      <c r="G11" s="19" t="s">
        <v>1973</v>
      </c>
      <c r="H11" s="21" t="s">
        <v>2172</v>
      </c>
      <c r="I11" s="19"/>
      <c r="J11" s="31"/>
      <c r="K11" s="29" t="s">
        <v>1974</v>
      </c>
      <c r="L11" s="29"/>
      <c r="M11" s="11"/>
    </row>
    <row r="12" spans="1:13" ht="25.5">
      <c r="A12" t="s">
        <v>1966</v>
      </c>
      <c r="B12" s="93">
        <v>8</v>
      </c>
      <c r="C12" s="80" t="s">
        <v>949</v>
      </c>
      <c r="D12" s="13" t="s">
        <v>1904</v>
      </c>
      <c r="E12" s="19" t="s">
        <v>1905</v>
      </c>
      <c r="F12" s="92">
        <v>141.41</v>
      </c>
      <c r="G12" s="19" t="s">
        <v>1906</v>
      </c>
      <c r="H12" s="21" t="s">
        <v>250</v>
      </c>
      <c r="I12" s="16"/>
      <c r="J12" s="31">
        <v>65471</v>
      </c>
      <c r="K12" s="29" t="s">
        <v>1095</v>
      </c>
      <c r="L12" s="19"/>
      <c r="M12" s="19" t="s">
        <v>1453</v>
      </c>
    </row>
    <row r="13" spans="2:13" ht="33" customHeight="1">
      <c r="B13" s="93">
        <v>9</v>
      </c>
      <c r="C13" s="91" t="s">
        <v>950</v>
      </c>
      <c r="D13" s="13" t="s">
        <v>703</v>
      </c>
      <c r="E13" s="19" t="s">
        <v>1943</v>
      </c>
      <c r="F13" s="94">
        <v>1200</v>
      </c>
      <c r="G13" s="19" t="s">
        <v>987</v>
      </c>
      <c r="H13" s="21" t="s">
        <v>72</v>
      </c>
      <c r="I13" s="16"/>
      <c r="J13" s="31"/>
      <c r="K13" s="29" t="s">
        <v>988</v>
      </c>
      <c r="L13" s="19" t="s">
        <v>505</v>
      </c>
      <c r="M13" s="19" t="s">
        <v>989</v>
      </c>
    </row>
    <row r="14" spans="2:14" ht="42.75" customHeight="1">
      <c r="B14" s="93">
        <v>10</v>
      </c>
      <c r="C14" s="80">
        <v>200025</v>
      </c>
      <c r="D14" s="13" t="s">
        <v>1281</v>
      </c>
      <c r="E14" s="19" t="s">
        <v>1282</v>
      </c>
      <c r="F14" s="92">
        <v>570.8</v>
      </c>
      <c r="G14" s="19" t="s">
        <v>1280</v>
      </c>
      <c r="H14" s="21" t="s">
        <v>907</v>
      </c>
      <c r="I14" s="27"/>
      <c r="J14" s="12"/>
      <c r="K14" s="28" t="s">
        <v>908</v>
      </c>
      <c r="L14" s="19" t="s">
        <v>909</v>
      </c>
      <c r="M14" s="19" t="s">
        <v>910</v>
      </c>
      <c r="N14" s="19" t="s">
        <v>1335</v>
      </c>
    </row>
    <row r="15" spans="2:14" ht="67.5" customHeight="1">
      <c r="B15" s="93">
        <v>11</v>
      </c>
      <c r="C15" s="91" t="s">
        <v>933</v>
      </c>
      <c r="D15" s="189" t="s">
        <v>201</v>
      </c>
      <c r="E15" s="190" t="s">
        <v>1255</v>
      </c>
      <c r="F15" s="389">
        <v>4016</v>
      </c>
      <c r="G15" s="190" t="s">
        <v>1731</v>
      </c>
      <c r="H15" s="192" t="s">
        <v>907</v>
      </c>
      <c r="I15" s="390"/>
      <c r="J15" s="220"/>
      <c r="K15" s="391" t="s">
        <v>1732</v>
      </c>
      <c r="L15" s="19" t="s">
        <v>1985</v>
      </c>
      <c r="M15" s="19" t="s">
        <v>1984</v>
      </c>
      <c r="N15" s="533" t="s">
        <v>2560</v>
      </c>
    </row>
    <row r="16" spans="2:14" ht="25.5">
      <c r="B16" s="93">
        <v>12</v>
      </c>
      <c r="C16" s="91" t="s">
        <v>951</v>
      </c>
      <c r="D16" s="189" t="s">
        <v>670</v>
      </c>
      <c r="E16" s="190" t="s">
        <v>671</v>
      </c>
      <c r="F16" s="191">
        <v>35</v>
      </c>
      <c r="G16" s="190" t="s">
        <v>672</v>
      </c>
      <c r="H16" s="192" t="s">
        <v>250</v>
      </c>
      <c r="I16" s="392"/>
      <c r="J16" s="393">
        <v>1693.3</v>
      </c>
      <c r="K16" s="54" t="s">
        <v>713</v>
      </c>
      <c r="L16" s="11"/>
      <c r="M16" s="11"/>
      <c r="N16" s="534"/>
    </row>
    <row r="17" spans="2:13" ht="43.5" customHeight="1">
      <c r="B17" s="93">
        <v>13</v>
      </c>
      <c r="C17" s="80" t="s">
        <v>55</v>
      </c>
      <c r="D17" s="13" t="s">
        <v>1980</v>
      </c>
      <c r="E17" s="19" t="s">
        <v>1983</v>
      </c>
      <c r="F17" s="94">
        <v>1389</v>
      </c>
      <c r="G17" s="19" t="s">
        <v>1547</v>
      </c>
      <c r="H17" s="21"/>
      <c r="I17" s="16"/>
      <c r="J17" s="32">
        <v>130440.99</v>
      </c>
      <c r="K17" s="29" t="s">
        <v>1548</v>
      </c>
      <c r="L17" s="11"/>
      <c r="M17" s="11"/>
    </row>
    <row r="18" spans="2:13" ht="39" customHeight="1">
      <c r="B18" s="93">
        <v>14</v>
      </c>
      <c r="C18" s="80" t="s">
        <v>56</v>
      </c>
      <c r="D18" s="13" t="s">
        <v>2591</v>
      </c>
      <c r="E18" s="19" t="s">
        <v>578</v>
      </c>
      <c r="F18" s="94">
        <v>8174</v>
      </c>
      <c r="G18" s="19" t="s">
        <v>579</v>
      </c>
      <c r="H18" s="21" t="s">
        <v>250</v>
      </c>
      <c r="I18" s="16"/>
      <c r="J18" s="32">
        <v>3784480</v>
      </c>
      <c r="K18" s="29" t="s">
        <v>666</v>
      </c>
      <c r="L18" s="11"/>
      <c r="M18" s="19" t="s">
        <v>837</v>
      </c>
    </row>
    <row r="19" spans="2:15" ht="52.5" customHeight="1">
      <c r="B19" s="93">
        <v>15</v>
      </c>
      <c r="C19" s="80" t="s">
        <v>57</v>
      </c>
      <c r="D19" s="13" t="s">
        <v>2050</v>
      </c>
      <c r="E19" s="19" t="s">
        <v>2051</v>
      </c>
      <c r="F19" s="29" t="s">
        <v>1329</v>
      </c>
      <c r="G19" s="19" t="s">
        <v>2052</v>
      </c>
      <c r="H19" s="21" t="s">
        <v>250</v>
      </c>
      <c r="I19" s="16"/>
      <c r="J19" s="174" t="s">
        <v>1330</v>
      </c>
      <c r="K19" s="54" t="s">
        <v>1860</v>
      </c>
      <c r="L19" s="19"/>
      <c r="M19" s="19" t="s">
        <v>2053</v>
      </c>
      <c r="O19" s="144" t="s">
        <v>772</v>
      </c>
    </row>
    <row r="20" spans="2:13" ht="45" customHeight="1">
      <c r="B20" s="93">
        <v>16</v>
      </c>
      <c r="C20" s="80" t="s">
        <v>58</v>
      </c>
      <c r="D20" s="13" t="s">
        <v>1897</v>
      </c>
      <c r="E20" s="19" t="s">
        <v>1898</v>
      </c>
      <c r="F20" s="94">
        <v>6200</v>
      </c>
      <c r="G20" s="19" t="s">
        <v>1899</v>
      </c>
      <c r="H20" s="21" t="s">
        <v>250</v>
      </c>
      <c r="I20" s="16"/>
      <c r="J20" s="175" t="s">
        <v>1328</v>
      </c>
      <c r="K20" s="29" t="s">
        <v>1900</v>
      </c>
      <c r="L20" s="19"/>
      <c r="M20" s="19" t="s">
        <v>1901</v>
      </c>
    </row>
    <row r="21" spans="2:13" ht="29.25" customHeight="1">
      <c r="B21" s="93">
        <v>17</v>
      </c>
      <c r="C21" s="21" t="s">
        <v>1171</v>
      </c>
      <c r="D21" s="13" t="s">
        <v>1281</v>
      </c>
      <c r="E21" s="19" t="s">
        <v>1170</v>
      </c>
      <c r="F21" s="94">
        <v>895</v>
      </c>
      <c r="G21" s="19" t="s">
        <v>1169</v>
      </c>
      <c r="H21" s="21" t="s">
        <v>72</v>
      </c>
      <c r="I21" s="16"/>
      <c r="J21" s="31">
        <v>20755.05</v>
      </c>
      <c r="K21" s="29" t="s">
        <v>1172</v>
      </c>
      <c r="L21" s="19"/>
      <c r="M21" s="19" t="s">
        <v>1173</v>
      </c>
    </row>
    <row r="22" spans="2:13" ht="38.25">
      <c r="B22" s="93">
        <v>18</v>
      </c>
      <c r="C22" s="80" t="s">
        <v>944</v>
      </c>
      <c r="D22" s="13" t="s">
        <v>1498</v>
      </c>
      <c r="E22" s="19" t="s">
        <v>1048</v>
      </c>
      <c r="F22" s="94">
        <v>1212</v>
      </c>
      <c r="G22" s="19" t="s">
        <v>1049</v>
      </c>
      <c r="H22" s="21" t="s">
        <v>911</v>
      </c>
      <c r="I22" s="21"/>
      <c r="J22" s="32">
        <v>7562.88</v>
      </c>
      <c r="K22" s="29" t="s">
        <v>1497</v>
      </c>
      <c r="L22" s="11"/>
      <c r="M22" s="11"/>
    </row>
    <row r="23" spans="2:13" ht="26.25" customHeight="1">
      <c r="B23" s="93">
        <v>19</v>
      </c>
      <c r="C23" s="80" t="s">
        <v>943</v>
      </c>
      <c r="D23" s="13" t="s">
        <v>1162</v>
      </c>
      <c r="E23" s="19" t="s">
        <v>1163</v>
      </c>
      <c r="F23" s="94">
        <v>8986</v>
      </c>
      <c r="G23" s="20" t="s">
        <v>1164</v>
      </c>
      <c r="H23" s="21" t="s">
        <v>250</v>
      </c>
      <c r="I23" s="21"/>
      <c r="J23" s="32">
        <v>4160428</v>
      </c>
      <c r="K23" s="29" t="s">
        <v>978</v>
      </c>
      <c r="L23" s="11"/>
      <c r="M23" s="11"/>
    </row>
    <row r="24" spans="2:13" ht="26.25" customHeight="1">
      <c r="B24" s="93">
        <v>20</v>
      </c>
      <c r="C24" s="80" t="s">
        <v>1863</v>
      </c>
      <c r="D24" s="13" t="s">
        <v>1864</v>
      </c>
      <c r="E24" s="19" t="s">
        <v>1862</v>
      </c>
      <c r="F24" s="94">
        <v>5650</v>
      </c>
      <c r="G24" s="20" t="s">
        <v>1861</v>
      </c>
      <c r="H24" s="21" t="s">
        <v>250</v>
      </c>
      <c r="I24" s="21"/>
      <c r="J24" s="32">
        <v>767665</v>
      </c>
      <c r="K24" s="29"/>
      <c r="L24" s="11"/>
      <c r="M24" s="11"/>
    </row>
    <row r="25" spans="2:13" ht="25.5">
      <c r="B25" s="93">
        <v>21</v>
      </c>
      <c r="C25" s="80" t="s">
        <v>942</v>
      </c>
      <c r="D25" s="13" t="s">
        <v>1165</v>
      </c>
      <c r="E25" s="19" t="s">
        <v>339</v>
      </c>
      <c r="F25" s="94">
        <v>3948</v>
      </c>
      <c r="G25" s="20" t="s">
        <v>340</v>
      </c>
      <c r="H25" s="21" t="s">
        <v>250</v>
      </c>
      <c r="I25" s="21"/>
      <c r="J25" s="32">
        <v>536415</v>
      </c>
      <c r="K25" s="29" t="s">
        <v>849</v>
      </c>
      <c r="L25" s="11"/>
      <c r="M25" s="11"/>
    </row>
    <row r="26" spans="2:13" ht="24" customHeight="1">
      <c r="B26" s="93">
        <v>22</v>
      </c>
      <c r="C26" s="80" t="s">
        <v>941</v>
      </c>
      <c r="D26" s="13" t="s">
        <v>63</v>
      </c>
      <c r="E26" s="19" t="s">
        <v>64</v>
      </c>
      <c r="F26" s="92">
        <v>14097.88</v>
      </c>
      <c r="G26" s="20" t="s">
        <v>65</v>
      </c>
      <c r="H26" s="21" t="s">
        <v>250</v>
      </c>
      <c r="I26" s="21"/>
      <c r="J26" s="32">
        <v>6527177</v>
      </c>
      <c r="K26" s="29" t="s">
        <v>720</v>
      </c>
      <c r="L26" s="11"/>
      <c r="M26" s="11"/>
    </row>
    <row r="27" spans="2:13" ht="27" customHeight="1">
      <c r="B27" s="93">
        <v>23</v>
      </c>
      <c r="C27" s="80" t="s">
        <v>940</v>
      </c>
      <c r="D27" s="13" t="s">
        <v>109</v>
      </c>
      <c r="E27" s="19" t="s">
        <v>110</v>
      </c>
      <c r="F27" s="94">
        <v>10095</v>
      </c>
      <c r="G27" s="20" t="s">
        <v>111</v>
      </c>
      <c r="H27" s="21" t="s">
        <v>250</v>
      </c>
      <c r="I27" s="21"/>
      <c r="J27" s="32">
        <v>1251073</v>
      </c>
      <c r="K27" s="29" t="s">
        <v>202</v>
      </c>
      <c r="L27" s="11"/>
      <c r="M27" s="11"/>
    </row>
    <row r="28" spans="2:13" ht="28.5" customHeight="1">
      <c r="B28" s="93">
        <v>24</v>
      </c>
      <c r="C28" s="80" t="s">
        <v>939</v>
      </c>
      <c r="D28" s="13" t="s">
        <v>112</v>
      </c>
      <c r="E28" s="19" t="s">
        <v>113</v>
      </c>
      <c r="F28" s="94">
        <v>7361</v>
      </c>
      <c r="G28" s="20" t="s">
        <v>114</v>
      </c>
      <c r="H28" s="21" t="s">
        <v>250</v>
      </c>
      <c r="I28" s="21"/>
      <c r="J28" s="31">
        <v>967456</v>
      </c>
      <c r="K28" s="29" t="s">
        <v>714</v>
      </c>
      <c r="L28" s="11"/>
      <c r="M28" s="11"/>
    </row>
    <row r="29" spans="2:13" ht="51" customHeight="1">
      <c r="B29" s="93">
        <v>25</v>
      </c>
      <c r="C29" s="80" t="s">
        <v>1868</v>
      </c>
      <c r="D29" s="13" t="s">
        <v>1865</v>
      </c>
      <c r="E29" s="19" t="s">
        <v>1866</v>
      </c>
      <c r="F29" s="94">
        <v>799</v>
      </c>
      <c r="G29" s="20" t="s">
        <v>1867</v>
      </c>
      <c r="H29" s="21" t="s">
        <v>250</v>
      </c>
      <c r="I29" s="21"/>
      <c r="J29" s="31">
        <v>105012</v>
      </c>
      <c r="K29" s="54" t="s">
        <v>1370</v>
      </c>
      <c r="L29" s="11"/>
      <c r="M29" s="11"/>
    </row>
    <row r="30" spans="2:13" ht="51" customHeight="1">
      <c r="B30" s="93">
        <v>26</v>
      </c>
      <c r="C30" s="80" t="s">
        <v>938</v>
      </c>
      <c r="D30" s="13" t="s">
        <v>568</v>
      </c>
      <c r="E30" s="19" t="s">
        <v>569</v>
      </c>
      <c r="F30" s="92">
        <v>1118.68</v>
      </c>
      <c r="G30" s="19" t="s">
        <v>570</v>
      </c>
      <c r="H30" s="21" t="s">
        <v>250</v>
      </c>
      <c r="I30" s="21"/>
      <c r="J30" s="31">
        <v>122831</v>
      </c>
      <c r="K30" s="29" t="s">
        <v>715</v>
      </c>
      <c r="L30" s="11"/>
      <c r="M30" s="11"/>
    </row>
    <row r="31" spans="2:13" ht="30.75" customHeight="1">
      <c r="B31" s="93">
        <v>27</v>
      </c>
      <c r="C31" s="80" t="s">
        <v>809</v>
      </c>
      <c r="D31" s="13" t="s">
        <v>2112</v>
      </c>
      <c r="E31" s="19" t="s">
        <v>2289</v>
      </c>
      <c r="F31" s="94">
        <v>11889</v>
      </c>
      <c r="G31" s="19" t="s">
        <v>2290</v>
      </c>
      <c r="H31" s="21" t="s">
        <v>250</v>
      </c>
      <c r="I31" s="16"/>
      <c r="J31" s="32">
        <v>1213629</v>
      </c>
      <c r="K31" s="29" t="s">
        <v>977</v>
      </c>
      <c r="L31" s="19" t="s">
        <v>200</v>
      </c>
      <c r="M31" s="19" t="s">
        <v>632</v>
      </c>
    </row>
    <row r="32" spans="2:13" ht="48.75" customHeight="1">
      <c r="B32" s="93">
        <v>28</v>
      </c>
      <c r="C32" s="80" t="s">
        <v>808</v>
      </c>
      <c r="D32" s="13" t="s">
        <v>1302</v>
      </c>
      <c r="E32" s="19" t="s">
        <v>1303</v>
      </c>
      <c r="F32" s="94">
        <v>12168</v>
      </c>
      <c r="G32" s="19" t="s">
        <v>318</v>
      </c>
      <c r="H32" s="21" t="s">
        <v>250</v>
      </c>
      <c r="I32" s="19" t="s">
        <v>905</v>
      </c>
      <c r="J32" s="31">
        <v>1336046</v>
      </c>
      <c r="K32" s="29" t="s">
        <v>319</v>
      </c>
      <c r="L32" s="19" t="s">
        <v>912</v>
      </c>
      <c r="M32" s="19" t="s">
        <v>281</v>
      </c>
    </row>
    <row r="33" spans="2:13" ht="39.75" customHeight="1">
      <c r="B33" s="93">
        <v>29</v>
      </c>
      <c r="C33" s="80" t="s">
        <v>807</v>
      </c>
      <c r="D33" s="13" t="s">
        <v>1364</v>
      </c>
      <c r="E33" s="19" t="s">
        <v>2357</v>
      </c>
      <c r="F33" s="94">
        <v>10487</v>
      </c>
      <c r="G33" s="19" t="s">
        <v>2358</v>
      </c>
      <c r="H33" s="21" t="s">
        <v>1871</v>
      </c>
      <c r="I33" s="19" t="s">
        <v>905</v>
      </c>
      <c r="J33" s="32">
        <v>4855376.13</v>
      </c>
      <c r="K33" s="29" t="s">
        <v>2359</v>
      </c>
      <c r="L33" s="19" t="s">
        <v>203</v>
      </c>
      <c r="M33" s="19" t="s">
        <v>2360</v>
      </c>
    </row>
    <row r="34" spans="2:13" ht="39.75" customHeight="1">
      <c r="B34" s="93">
        <v>30</v>
      </c>
      <c r="C34" s="126" t="s">
        <v>1874</v>
      </c>
      <c r="D34" s="13"/>
      <c r="E34" s="19" t="s">
        <v>1873</v>
      </c>
      <c r="F34" s="94">
        <v>2189</v>
      </c>
      <c r="G34" s="19" t="s">
        <v>1872</v>
      </c>
      <c r="H34" s="21" t="s">
        <v>1871</v>
      </c>
      <c r="I34" s="19"/>
      <c r="J34" s="32">
        <v>30142</v>
      </c>
      <c r="K34" s="29"/>
      <c r="L34" s="19"/>
      <c r="M34" s="19"/>
    </row>
    <row r="35" spans="2:13" ht="33" customHeight="1">
      <c r="B35" s="93">
        <v>31</v>
      </c>
      <c r="C35" s="80" t="s">
        <v>806</v>
      </c>
      <c r="D35" s="13" t="s">
        <v>439</v>
      </c>
      <c r="E35" s="19" t="s">
        <v>440</v>
      </c>
      <c r="F35" s="94">
        <v>17941</v>
      </c>
      <c r="G35" s="19" t="s">
        <v>789</v>
      </c>
      <c r="H35" s="21" t="s">
        <v>250</v>
      </c>
      <c r="I35" s="19" t="s">
        <v>905</v>
      </c>
      <c r="J35" s="32">
        <v>8306503</v>
      </c>
      <c r="K35" s="29" t="s">
        <v>797</v>
      </c>
      <c r="L35" s="19" t="s">
        <v>799</v>
      </c>
      <c r="M35" s="19" t="s">
        <v>798</v>
      </c>
    </row>
    <row r="36" spans="2:13" ht="36" customHeight="1">
      <c r="B36" s="93">
        <v>32</v>
      </c>
      <c r="C36" s="80" t="s">
        <v>805</v>
      </c>
      <c r="D36" s="13" t="s">
        <v>2369</v>
      </c>
      <c r="E36" s="19" t="s">
        <v>2370</v>
      </c>
      <c r="F36" s="94">
        <v>24604</v>
      </c>
      <c r="G36" s="19" t="s">
        <v>429</v>
      </c>
      <c r="H36" s="21" t="s">
        <v>280</v>
      </c>
      <c r="I36" s="19" t="s">
        <v>905</v>
      </c>
      <c r="J36" s="32">
        <v>11391406</v>
      </c>
      <c r="K36" s="29" t="s">
        <v>2371</v>
      </c>
      <c r="L36" s="19" t="s">
        <v>2372</v>
      </c>
      <c r="M36" s="19" t="s">
        <v>2373</v>
      </c>
    </row>
    <row r="37" spans="2:13" ht="49.5" customHeight="1">
      <c r="B37" s="93">
        <v>33</v>
      </c>
      <c r="C37" s="80" t="s">
        <v>804</v>
      </c>
      <c r="D37" s="13" t="s">
        <v>800</v>
      </c>
      <c r="E37" s="19" t="s">
        <v>801</v>
      </c>
      <c r="F37" s="94">
        <v>1207</v>
      </c>
      <c r="G37" s="19" t="s">
        <v>802</v>
      </c>
      <c r="H37" s="21" t="s">
        <v>1042</v>
      </c>
      <c r="I37" s="19" t="s">
        <v>905</v>
      </c>
      <c r="J37" s="32">
        <v>558828.93</v>
      </c>
      <c r="K37" s="29" t="s">
        <v>629</v>
      </c>
      <c r="L37" s="19" t="s">
        <v>803</v>
      </c>
      <c r="M37" s="19" t="s">
        <v>604</v>
      </c>
    </row>
    <row r="38" spans="2:13" ht="48" customHeight="1">
      <c r="B38" s="93">
        <v>34</v>
      </c>
      <c r="C38" s="80" t="s">
        <v>1840</v>
      </c>
      <c r="D38" s="13" t="s">
        <v>718</v>
      </c>
      <c r="E38" s="19" t="s">
        <v>774</v>
      </c>
      <c r="F38" s="92">
        <v>2502.46</v>
      </c>
      <c r="G38" s="19" t="s">
        <v>775</v>
      </c>
      <c r="H38" s="21" t="s">
        <v>776</v>
      </c>
      <c r="I38" s="19" t="s">
        <v>905</v>
      </c>
      <c r="J38" s="31">
        <v>1158613.95</v>
      </c>
      <c r="K38" s="29" t="s">
        <v>777</v>
      </c>
      <c r="L38" s="19" t="s">
        <v>1839</v>
      </c>
      <c r="M38" s="19" t="s">
        <v>935</v>
      </c>
    </row>
    <row r="39" spans="1:13" ht="58.5" customHeight="1">
      <c r="A39" t="s">
        <v>1966</v>
      </c>
      <c r="B39" s="93">
        <v>35</v>
      </c>
      <c r="C39" s="80" t="s">
        <v>723</v>
      </c>
      <c r="D39" s="13" t="s">
        <v>721</v>
      </c>
      <c r="E39" s="19" t="s">
        <v>722</v>
      </c>
      <c r="F39" s="94">
        <v>151</v>
      </c>
      <c r="G39" s="19" t="s">
        <v>1725</v>
      </c>
      <c r="H39" s="21" t="s">
        <v>72</v>
      </c>
      <c r="I39" s="19"/>
      <c r="J39" s="31">
        <v>6645.51</v>
      </c>
      <c r="K39" s="29" t="s">
        <v>724</v>
      </c>
      <c r="L39" s="19" t="s">
        <v>1050</v>
      </c>
      <c r="M39" s="19" t="s">
        <v>1051</v>
      </c>
    </row>
    <row r="40" spans="2:13" ht="33.75" customHeight="1">
      <c r="B40" s="93">
        <v>36</v>
      </c>
      <c r="C40" s="80" t="s">
        <v>1445</v>
      </c>
      <c r="D40" s="13" t="s">
        <v>1439</v>
      </c>
      <c r="E40" s="19" t="s">
        <v>1440</v>
      </c>
      <c r="F40" s="94">
        <v>7017</v>
      </c>
      <c r="G40" s="19" t="s">
        <v>1441</v>
      </c>
      <c r="H40" s="21" t="s">
        <v>250</v>
      </c>
      <c r="I40" s="19" t="s">
        <v>905</v>
      </c>
      <c r="J40" s="32">
        <v>3248800.83</v>
      </c>
      <c r="K40" s="29" t="s">
        <v>1442</v>
      </c>
      <c r="L40" s="19" t="s">
        <v>1444</v>
      </c>
      <c r="M40" s="19" t="s">
        <v>1443</v>
      </c>
    </row>
    <row r="41" spans="2:13" ht="43.5" customHeight="1">
      <c r="B41" s="93">
        <v>37</v>
      </c>
      <c r="C41" s="80" t="s">
        <v>2187</v>
      </c>
      <c r="D41" s="13" t="s">
        <v>2186</v>
      </c>
      <c r="E41" s="19" t="s">
        <v>2185</v>
      </c>
      <c r="F41" s="94">
        <v>989</v>
      </c>
      <c r="G41" s="19" t="s">
        <v>2188</v>
      </c>
      <c r="H41" s="21" t="s">
        <v>1311</v>
      </c>
      <c r="I41" s="19" t="s">
        <v>905</v>
      </c>
      <c r="J41" s="32">
        <v>457897.11</v>
      </c>
      <c r="K41" s="29" t="s">
        <v>1621</v>
      </c>
      <c r="L41" s="19" t="s">
        <v>242</v>
      </c>
      <c r="M41" s="19" t="s">
        <v>1622</v>
      </c>
    </row>
    <row r="42" spans="2:13" ht="27.75" customHeight="1">
      <c r="B42" s="93">
        <v>38</v>
      </c>
      <c r="C42" s="80" t="s">
        <v>353</v>
      </c>
      <c r="D42" s="13" t="s">
        <v>352</v>
      </c>
      <c r="E42" s="19" t="s">
        <v>354</v>
      </c>
      <c r="F42" s="94">
        <v>5103</v>
      </c>
      <c r="G42" s="19" t="s">
        <v>355</v>
      </c>
      <c r="H42" s="21" t="s">
        <v>250</v>
      </c>
      <c r="I42" s="19" t="s">
        <v>905</v>
      </c>
      <c r="J42" s="32">
        <v>515862.27</v>
      </c>
      <c r="K42" s="29" t="s">
        <v>1264</v>
      </c>
      <c r="L42" s="19" t="s">
        <v>2316</v>
      </c>
      <c r="M42" s="19" t="s">
        <v>974</v>
      </c>
    </row>
    <row r="43" spans="2:13" ht="29.25" customHeight="1">
      <c r="B43" s="93">
        <v>39</v>
      </c>
      <c r="C43" s="80" t="s">
        <v>1054</v>
      </c>
      <c r="D43" s="13" t="s">
        <v>1052</v>
      </c>
      <c r="E43" s="19" t="s">
        <v>1053</v>
      </c>
      <c r="F43" s="94">
        <v>583</v>
      </c>
      <c r="G43" s="19" t="s">
        <v>1055</v>
      </c>
      <c r="H43" s="21" t="s">
        <v>72</v>
      </c>
      <c r="I43" s="19"/>
      <c r="J43" s="32">
        <v>22888.58</v>
      </c>
      <c r="K43" s="29" t="s">
        <v>1848</v>
      </c>
      <c r="L43" s="19"/>
      <c r="M43" s="19" t="s">
        <v>1417</v>
      </c>
    </row>
    <row r="44" spans="2:14" ht="42" customHeight="1">
      <c r="B44" s="93">
        <v>40</v>
      </c>
      <c r="C44" s="80" t="s">
        <v>2238</v>
      </c>
      <c r="D44" s="189" t="s">
        <v>2236</v>
      </c>
      <c r="E44" s="19" t="s">
        <v>2237</v>
      </c>
      <c r="F44" s="94">
        <v>2190</v>
      </c>
      <c r="G44" s="19" t="s">
        <v>2239</v>
      </c>
      <c r="H44" s="21" t="s">
        <v>72</v>
      </c>
      <c r="I44" s="19"/>
      <c r="J44" s="32">
        <v>1374597.3</v>
      </c>
      <c r="K44" s="29" t="s">
        <v>2240</v>
      </c>
      <c r="L44" s="19"/>
      <c r="M44" s="19" t="s">
        <v>1321</v>
      </c>
      <c r="N44" t="s">
        <v>2544</v>
      </c>
    </row>
    <row r="45" spans="2:13" ht="48.75" customHeight="1">
      <c r="B45" s="93">
        <v>41</v>
      </c>
      <c r="C45" s="80" t="s">
        <v>349</v>
      </c>
      <c r="D45" s="13" t="s">
        <v>1939</v>
      </c>
      <c r="E45" s="19" t="s">
        <v>1940</v>
      </c>
      <c r="F45" s="94">
        <v>1089</v>
      </c>
      <c r="G45" s="19" t="s">
        <v>485</v>
      </c>
      <c r="H45" s="21" t="s">
        <v>250</v>
      </c>
      <c r="I45" s="19" t="s">
        <v>905</v>
      </c>
      <c r="J45" s="32">
        <v>107255.61</v>
      </c>
      <c r="K45" s="29" t="s">
        <v>348</v>
      </c>
      <c r="L45" s="19"/>
      <c r="M45" s="19" t="s">
        <v>2099</v>
      </c>
    </row>
    <row r="46" spans="2:14" ht="56.25" customHeight="1">
      <c r="B46" s="93">
        <v>42</v>
      </c>
      <c r="C46" s="80" t="s">
        <v>8</v>
      </c>
      <c r="D46" s="189" t="s">
        <v>961</v>
      </c>
      <c r="E46" s="19" t="s">
        <v>962</v>
      </c>
      <c r="F46" s="94">
        <v>1352</v>
      </c>
      <c r="G46" s="19" t="s">
        <v>963</v>
      </c>
      <c r="H46" s="21" t="s">
        <v>2172</v>
      </c>
      <c r="I46" s="19"/>
      <c r="J46" s="32">
        <v>6503.12</v>
      </c>
      <c r="K46" s="29" t="s">
        <v>964</v>
      </c>
      <c r="L46" s="19"/>
      <c r="M46" s="19" t="s">
        <v>1908</v>
      </c>
      <c r="N46" s="59" t="s">
        <v>2543</v>
      </c>
    </row>
    <row r="47" spans="2:13" ht="30" customHeight="1">
      <c r="B47" s="93">
        <v>43</v>
      </c>
      <c r="C47" s="91" t="s">
        <v>2077</v>
      </c>
      <c r="D47" s="13" t="s">
        <v>2241</v>
      </c>
      <c r="E47" s="19" t="s">
        <v>2242</v>
      </c>
      <c r="F47" s="94">
        <v>2000</v>
      </c>
      <c r="G47" s="19" t="s">
        <v>2243</v>
      </c>
      <c r="H47" s="21" t="s">
        <v>2172</v>
      </c>
      <c r="I47" s="19"/>
      <c r="J47" s="32">
        <v>87180</v>
      </c>
      <c r="K47" s="29" t="s">
        <v>2244</v>
      </c>
      <c r="L47" s="19"/>
      <c r="M47" s="19"/>
    </row>
    <row r="48" spans="2:13" ht="27.75" customHeight="1">
      <c r="B48" s="93">
        <v>44</v>
      </c>
      <c r="C48" s="80" t="s">
        <v>1358</v>
      </c>
      <c r="D48" s="13" t="s">
        <v>1359</v>
      </c>
      <c r="E48" s="19" t="s">
        <v>1925</v>
      </c>
      <c r="F48" s="94">
        <v>854</v>
      </c>
      <c r="G48" s="19" t="s">
        <v>1174</v>
      </c>
      <c r="H48" s="21" t="s">
        <v>250</v>
      </c>
      <c r="I48" s="19"/>
      <c r="J48" s="32">
        <v>80045.42</v>
      </c>
      <c r="K48" s="29" t="s">
        <v>1175</v>
      </c>
      <c r="L48" s="19"/>
      <c r="M48" s="19"/>
    </row>
    <row r="49" spans="1:13" ht="28.5" customHeight="1">
      <c r="A49" s="388"/>
      <c r="B49" s="93">
        <v>45</v>
      </c>
      <c r="C49" s="80" t="s">
        <v>133</v>
      </c>
      <c r="D49" s="13" t="s">
        <v>1924</v>
      </c>
      <c r="E49" s="19" t="s">
        <v>135</v>
      </c>
      <c r="F49" s="94">
        <v>1215</v>
      </c>
      <c r="G49" s="19" t="s">
        <v>134</v>
      </c>
      <c r="H49" s="21" t="s">
        <v>72</v>
      </c>
      <c r="I49" s="19"/>
      <c r="J49" s="32">
        <v>53994.6</v>
      </c>
      <c r="K49" s="29" t="s">
        <v>136</v>
      </c>
      <c r="L49" s="19"/>
      <c r="M49" s="19"/>
    </row>
    <row r="50" spans="1:13" ht="30" customHeight="1">
      <c r="A50" s="388"/>
      <c r="B50" s="93">
        <v>46</v>
      </c>
      <c r="C50" s="80" t="s">
        <v>571</v>
      </c>
      <c r="D50" s="13" t="s">
        <v>1924</v>
      </c>
      <c r="E50" s="19" t="s">
        <v>572</v>
      </c>
      <c r="F50" s="94">
        <v>99</v>
      </c>
      <c r="G50" s="19" t="s">
        <v>134</v>
      </c>
      <c r="H50" s="21" t="s">
        <v>72</v>
      </c>
      <c r="I50" s="19"/>
      <c r="J50" s="32">
        <v>4399.56</v>
      </c>
      <c r="K50" s="29" t="s">
        <v>573</v>
      </c>
      <c r="L50" s="19"/>
      <c r="M50" s="19"/>
    </row>
    <row r="51" spans="2:13" ht="42" customHeight="1">
      <c r="B51" s="93">
        <v>47</v>
      </c>
      <c r="C51" s="80" t="s">
        <v>513</v>
      </c>
      <c r="D51" s="13" t="s">
        <v>1120</v>
      </c>
      <c r="E51" s="19" t="s">
        <v>514</v>
      </c>
      <c r="F51" s="94">
        <v>614</v>
      </c>
      <c r="G51" s="19" t="s">
        <v>1121</v>
      </c>
      <c r="H51" s="21" t="s">
        <v>512</v>
      </c>
      <c r="I51" s="19"/>
      <c r="J51" s="32">
        <v>11377.42</v>
      </c>
      <c r="K51" s="29" t="s">
        <v>511</v>
      </c>
      <c r="L51" s="19"/>
      <c r="M51" s="19"/>
    </row>
    <row r="52" spans="2:13" ht="27" customHeight="1">
      <c r="B52" s="93">
        <v>48</v>
      </c>
      <c r="C52" s="80" t="s">
        <v>420</v>
      </c>
      <c r="D52" s="13" t="s">
        <v>2449</v>
      </c>
      <c r="E52" s="19" t="s">
        <v>2450</v>
      </c>
      <c r="F52" s="94">
        <v>518</v>
      </c>
      <c r="G52" s="19" t="s">
        <v>1121</v>
      </c>
      <c r="H52" s="21" t="s">
        <v>2451</v>
      </c>
      <c r="I52" s="19"/>
      <c r="J52" s="32">
        <v>238810</v>
      </c>
      <c r="K52" s="29" t="s">
        <v>2452</v>
      </c>
      <c r="L52" s="19"/>
      <c r="M52" s="19"/>
    </row>
    <row r="53" spans="2:13" ht="27" customHeight="1">
      <c r="B53" s="93">
        <v>49</v>
      </c>
      <c r="C53" s="80" t="s">
        <v>1334</v>
      </c>
      <c r="D53" s="13" t="s">
        <v>1399</v>
      </c>
      <c r="E53" s="19" t="s">
        <v>1332</v>
      </c>
      <c r="F53" s="94">
        <v>1620</v>
      </c>
      <c r="G53" s="19" t="s">
        <v>1121</v>
      </c>
      <c r="H53" s="21"/>
      <c r="I53" s="19"/>
      <c r="J53" s="32"/>
      <c r="K53" s="29" t="s">
        <v>1333</v>
      </c>
      <c r="L53" s="19"/>
      <c r="M53" s="19"/>
    </row>
    <row r="54" spans="2:13" ht="33.75" customHeight="1">
      <c r="B54" s="93">
        <v>50</v>
      </c>
      <c r="C54" s="80" t="s">
        <v>732</v>
      </c>
      <c r="D54" s="13" t="s">
        <v>729</v>
      </c>
      <c r="E54" s="19" t="s">
        <v>730</v>
      </c>
      <c r="F54" s="94">
        <v>60083</v>
      </c>
      <c r="G54" s="19" t="s">
        <v>731</v>
      </c>
      <c r="H54" s="21" t="s">
        <v>72</v>
      </c>
      <c r="I54" s="19"/>
      <c r="J54" s="32">
        <v>176644.02</v>
      </c>
      <c r="K54" s="29" t="s">
        <v>733</v>
      </c>
      <c r="L54" s="19"/>
      <c r="M54" s="19"/>
    </row>
    <row r="55" spans="2:13" ht="45" customHeight="1">
      <c r="B55" s="93">
        <v>51</v>
      </c>
      <c r="C55" s="96" t="s">
        <v>1156</v>
      </c>
      <c r="D55" s="13" t="s">
        <v>1154</v>
      </c>
      <c r="E55" s="19" t="s">
        <v>1155</v>
      </c>
      <c r="F55" s="94">
        <v>20885</v>
      </c>
      <c r="G55" s="19" t="s">
        <v>130</v>
      </c>
      <c r="H55" s="21" t="s">
        <v>72</v>
      </c>
      <c r="I55" s="19"/>
      <c r="J55" s="32"/>
      <c r="K55" s="29" t="s">
        <v>131</v>
      </c>
      <c r="L55" s="19"/>
      <c r="M55" s="19"/>
    </row>
    <row r="56" spans="2:13" ht="28.5" customHeight="1">
      <c r="B56" s="93">
        <v>52</v>
      </c>
      <c r="C56" s="80" t="s">
        <v>466</v>
      </c>
      <c r="D56" s="13" t="s">
        <v>467</v>
      </c>
      <c r="E56" s="19" t="s">
        <v>576</v>
      </c>
      <c r="F56" s="94">
        <v>611</v>
      </c>
      <c r="G56" s="19" t="s">
        <v>468</v>
      </c>
      <c r="H56" s="21" t="s">
        <v>72</v>
      </c>
      <c r="I56" s="19"/>
      <c r="J56" s="32">
        <v>282886.89</v>
      </c>
      <c r="K56" s="29" t="s">
        <v>1857</v>
      </c>
      <c r="L56" s="19"/>
      <c r="M56" s="19"/>
    </row>
    <row r="57" spans="1:13" ht="44.25" customHeight="1">
      <c r="A57" s="388"/>
      <c r="B57" s="93">
        <v>53</v>
      </c>
      <c r="C57" s="80" t="s">
        <v>2066</v>
      </c>
      <c r="D57" s="13" t="s">
        <v>2067</v>
      </c>
      <c r="E57" s="19" t="s">
        <v>2068</v>
      </c>
      <c r="F57" s="94">
        <v>450</v>
      </c>
      <c r="G57" s="19" t="s">
        <v>2069</v>
      </c>
      <c r="H57" s="21" t="s">
        <v>72</v>
      </c>
      <c r="I57" s="19"/>
      <c r="J57" s="32">
        <v>19615.5</v>
      </c>
      <c r="K57" s="29" t="s">
        <v>2070</v>
      </c>
      <c r="L57" s="19"/>
      <c r="M57" s="19"/>
    </row>
    <row r="58" spans="2:13" ht="42.75" customHeight="1">
      <c r="B58" s="93">
        <v>54</v>
      </c>
      <c r="C58" s="80" t="s">
        <v>2071</v>
      </c>
      <c r="D58" s="13" t="s">
        <v>595</v>
      </c>
      <c r="E58" s="19" t="s">
        <v>2072</v>
      </c>
      <c r="F58" s="94">
        <v>2419</v>
      </c>
      <c r="G58" s="19" t="s">
        <v>597</v>
      </c>
      <c r="H58" s="21" t="s">
        <v>1751</v>
      </c>
      <c r="I58" s="40"/>
      <c r="J58" s="12"/>
      <c r="K58" s="29" t="s">
        <v>2073</v>
      </c>
      <c r="L58" s="39" t="s">
        <v>1239</v>
      </c>
      <c r="M58" s="19"/>
    </row>
    <row r="59" spans="1:13" ht="27" customHeight="1">
      <c r="A59" t="s">
        <v>1966</v>
      </c>
      <c r="B59" s="93">
        <v>55</v>
      </c>
      <c r="C59" s="91">
        <v>21919</v>
      </c>
      <c r="D59" s="13" t="s">
        <v>1910</v>
      </c>
      <c r="E59" s="19" t="s">
        <v>2202</v>
      </c>
      <c r="F59" s="94">
        <v>5704</v>
      </c>
      <c r="G59" s="19" t="s">
        <v>70</v>
      </c>
      <c r="H59" s="21" t="s">
        <v>72</v>
      </c>
      <c r="I59" s="40"/>
      <c r="J59" s="12"/>
      <c r="K59" s="29" t="s">
        <v>2203</v>
      </c>
      <c r="L59" s="39"/>
      <c r="M59" s="19"/>
    </row>
    <row r="60" spans="2:13" ht="37.5" customHeight="1">
      <c r="B60" s="93">
        <v>56</v>
      </c>
      <c r="C60" s="80" t="s">
        <v>1356</v>
      </c>
      <c r="D60" s="13" t="s">
        <v>2309</v>
      </c>
      <c r="E60" s="19" t="s">
        <v>2306</v>
      </c>
      <c r="F60" s="94">
        <v>892</v>
      </c>
      <c r="G60" s="19" t="s">
        <v>2307</v>
      </c>
      <c r="H60" s="21" t="s">
        <v>2310</v>
      </c>
      <c r="I60" s="40"/>
      <c r="J60" s="12"/>
      <c r="K60" s="29" t="s">
        <v>2308</v>
      </c>
      <c r="L60" s="39"/>
      <c r="M60" s="19"/>
    </row>
    <row r="61" spans="2:13" ht="32.25" customHeight="1">
      <c r="B61" s="93">
        <v>57</v>
      </c>
      <c r="C61" s="80" t="s">
        <v>2204</v>
      </c>
      <c r="D61" s="13" t="s">
        <v>2205</v>
      </c>
      <c r="E61" s="19" t="s">
        <v>2206</v>
      </c>
      <c r="F61" s="94">
        <v>3432</v>
      </c>
      <c r="G61" s="19" t="s">
        <v>2207</v>
      </c>
      <c r="H61" s="21" t="s">
        <v>246</v>
      </c>
      <c r="I61" s="40"/>
      <c r="J61" s="12">
        <v>16507.92</v>
      </c>
      <c r="K61" s="29" t="s">
        <v>781</v>
      </c>
      <c r="L61" s="39"/>
      <c r="M61" s="19"/>
    </row>
    <row r="62" spans="2:13" ht="64.5" customHeight="1">
      <c r="B62" s="93">
        <v>58</v>
      </c>
      <c r="C62" s="80" t="s">
        <v>2490</v>
      </c>
      <c r="D62" s="13" t="s">
        <v>2491</v>
      </c>
      <c r="E62" s="19" t="s">
        <v>118</v>
      </c>
      <c r="F62" s="94">
        <v>1216</v>
      </c>
      <c r="G62" s="19" t="s">
        <v>119</v>
      </c>
      <c r="H62" s="21" t="s">
        <v>72</v>
      </c>
      <c r="I62" s="40"/>
      <c r="J62" s="12"/>
      <c r="K62" s="29" t="s">
        <v>120</v>
      </c>
      <c r="L62" s="39"/>
      <c r="M62" s="19"/>
    </row>
    <row r="63" spans="2:13" ht="56.25" customHeight="1">
      <c r="B63" s="93">
        <v>59</v>
      </c>
      <c r="C63" s="80" t="s">
        <v>121</v>
      </c>
      <c r="D63" s="13" t="s">
        <v>2491</v>
      </c>
      <c r="E63" s="19" t="s">
        <v>122</v>
      </c>
      <c r="F63" s="94">
        <v>1082</v>
      </c>
      <c r="G63" s="19" t="s">
        <v>119</v>
      </c>
      <c r="H63" s="21" t="s">
        <v>72</v>
      </c>
      <c r="I63" s="40"/>
      <c r="J63" s="12"/>
      <c r="K63" s="29" t="s">
        <v>125</v>
      </c>
      <c r="L63" s="39"/>
      <c r="M63" s="19"/>
    </row>
    <row r="64" spans="2:13" ht="54.75" customHeight="1">
      <c r="B64" s="93">
        <v>60</v>
      </c>
      <c r="C64" s="80" t="s">
        <v>123</v>
      </c>
      <c r="D64" s="13" t="s">
        <v>2401</v>
      </c>
      <c r="E64" s="19" t="s">
        <v>124</v>
      </c>
      <c r="F64" s="92">
        <f>60471355*188000/62060000</f>
        <v>183187.4756687077</v>
      </c>
      <c r="G64" s="19" t="s">
        <v>119</v>
      </c>
      <c r="H64" s="21" t="s">
        <v>72</v>
      </c>
      <c r="I64" s="40"/>
      <c r="J64" s="12"/>
      <c r="K64" s="54" t="s">
        <v>1214</v>
      </c>
      <c r="L64" s="39"/>
      <c r="M64" s="19"/>
    </row>
    <row r="65" spans="2:13" ht="25.5">
      <c r="B65" s="93">
        <v>61</v>
      </c>
      <c r="C65" s="80" t="s">
        <v>701</v>
      </c>
      <c r="D65" s="30" t="s">
        <v>1129</v>
      </c>
      <c r="E65" s="20" t="s">
        <v>778</v>
      </c>
      <c r="F65" s="94">
        <v>5285</v>
      </c>
      <c r="G65" s="19" t="s">
        <v>779</v>
      </c>
      <c r="H65" s="57" t="s">
        <v>780</v>
      </c>
      <c r="I65" s="19" t="s">
        <v>905</v>
      </c>
      <c r="J65" s="12">
        <v>2446902.15</v>
      </c>
      <c r="K65" s="29" t="s">
        <v>1130</v>
      </c>
      <c r="L65" s="10"/>
      <c r="M65" s="10"/>
    </row>
    <row r="66" spans="2:13" ht="37.5" customHeight="1">
      <c r="B66" s="93">
        <v>62</v>
      </c>
      <c r="C66" s="80" t="s">
        <v>351</v>
      </c>
      <c r="D66" s="30" t="s">
        <v>1715</v>
      </c>
      <c r="E66" s="20" t="s">
        <v>1716</v>
      </c>
      <c r="F66" s="98">
        <v>1913</v>
      </c>
      <c r="G66" s="19" t="s">
        <v>1717</v>
      </c>
      <c r="H66" s="57" t="s">
        <v>1719</v>
      </c>
      <c r="I66" s="10"/>
      <c r="J66" s="12">
        <v>885699.87</v>
      </c>
      <c r="K66" s="99" t="s">
        <v>1718</v>
      </c>
      <c r="L66" s="10"/>
      <c r="M66" s="10"/>
    </row>
    <row r="67" spans="2:13" ht="25.5">
      <c r="B67" s="93">
        <v>63</v>
      </c>
      <c r="C67" s="80" t="s">
        <v>750</v>
      </c>
      <c r="D67" s="30" t="s">
        <v>444</v>
      </c>
      <c r="E67" s="20" t="s">
        <v>748</v>
      </c>
      <c r="F67" s="105">
        <v>302.3</v>
      </c>
      <c r="G67" s="19" t="s">
        <v>445</v>
      </c>
      <c r="H67" s="57" t="s">
        <v>446</v>
      </c>
      <c r="I67" s="10"/>
      <c r="J67" s="12">
        <v>139961.87</v>
      </c>
      <c r="K67" s="99" t="s">
        <v>749</v>
      </c>
      <c r="L67" s="10"/>
      <c r="M67" s="10"/>
    </row>
    <row r="68" spans="2:13" ht="25.5">
      <c r="B68" s="93">
        <v>64</v>
      </c>
      <c r="C68" s="80" t="s">
        <v>1574</v>
      </c>
      <c r="D68" s="30" t="s">
        <v>447</v>
      </c>
      <c r="E68" s="20" t="s">
        <v>1845</v>
      </c>
      <c r="F68" s="98">
        <v>2622</v>
      </c>
      <c r="G68" s="20" t="s">
        <v>1846</v>
      </c>
      <c r="H68" s="57" t="s">
        <v>1847</v>
      </c>
      <c r="I68" s="10"/>
      <c r="J68" s="12">
        <v>1213959.78</v>
      </c>
      <c r="K68" s="99" t="s">
        <v>1573</v>
      </c>
      <c r="L68" s="10"/>
      <c r="M68" s="10"/>
    </row>
    <row r="69" spans="2:13" ht="25.5">
      <c r="B69" s="93">
        <v>65</v>
      </c>
      <c r="C69" s="126" t="s">
        <v>1759</v>
      </c>
      <c r="D69" s="30" t="s">
        <v>1841</v>
      </c>
      <c r="E69" s="20" t="s">
        <v>1758</v>
      </c>
      <c r="F69" s="98">
        <v>221</v>
      </c>
      <c r="G69" s="20" t="s">
        <v>1842</v>
      </c>
      <c r="H69" s="57" t="s">
        <v>1843</v>
      </c>
      <c r="I69" s="10"/>
      <c r="J69" s="12">
        <v>102321</v>
      </c>
      <c r="K69" s="99" t="s">
        <v>2083</v>
      </c>
      <c r="L69" s="10"/>
      <c r="M69" s="10"/>
    </row>
    <row r="70" spans="2:13" ht="44.25" customHeight="1">
      <c r="B70" s="93">
        <v>66</v>
      </c>
      <c r="C70" s="194" t="s">
        <v>1761</v>
      </c>
      <c r="D70" s="216" t="s">
        <v>1869</v>
      </c>
      <c r="E70" s="217" t="s">
        <v>1760</v>
      </c>
      <c r="F70" s="218">
        <v>598</v>
      </c>
      <c r="G70" s="217" t="s">
        <v>1870</v>
      </c>
      <c r="H70" s="219" t="s">
        <v>250</v>
      </c>
      <c r="I70" s="179"/>
      <c r="J70" s="220">
        <v>39641.42</v>
      </c>
      <c r="K70" s="221" t="s">
        <v>2082</v>
      </c>
      <c r="L70" s="57" t="s">
        <v>1475</v>
      </c>
      <c r="M70" s="10"/>
    </row>
    <row r="71" spans="2:13" ht="28.5" customHeight="1">
      <c r="B71" s="93">
        <v>67</v>
      </c>
      <c r="C71" s="91">
        <v>21558</v>
      </c>
      <c r="D71" s="30" t="s">
        <v>740</v>
      </c>
      <c r="E71" s="20" t="s">
        <v>2064</v>
      </c>
      <c r="F71" s="98">
        <v>700</v>
      </c>
      <c r="G71" s="19" t="s">
        <v>739</v>
      </c>
      <c r="H71" s="57" t="s">
        <v>250</v>
      </c>
      <c r="I71" s="10"/>
      <c r="J71" s="10"/>
      <c r="K71" s="10"/>
      <c r="L71" s="10"/>
      <c r="M71" s="10"/>
    </row>
    <row r="72" spans="2:13" ht="37.5" customHeight="1">
      <c r="B72" s="93">
        <v>68</v>
      </c>
      <c r="C72" s="80" t="s">
        <v>1960</v>
      </c>
      <c r="D72" s="30" t="s">
        <v>1961</v>
      </c>
      <c r="E72" s="20" t="s">
        <v>1962</v>
      </c>
      <c r="F72" s="98">
        <v>90</v>
      </c>
      <c r="G72" s="20" t="s">
        <v>1963</v>
      </c>
      <c r="H72" s="57" t="s">
        <v>1964</v>
      </c>
      <c r="I72" s="10"/>
      <c r="J72" s="143">
        <v>56490.3</v>
      </c>
      <c r="K72" s="99" t="s">
        <v>1351</v>
      </c>
      <c r="L72" s="10"/>
      <c r="M72" s="10"/>
    </row>
    <row r="73" spans="2:13" ht="38.25">
      <c r="B73" s="93">
        <v>69</v>
      </c>
      <c r="C73" s="126" t="s">
        <v>2292</v>
      </c>
      <c r="D73" s="30" t="s">
        <v>2291</v>
      </c>
      <c r="E73" s="20" t="s">
        <v>2295</v>
      </c>
      <c r="F73" s="98">
        <v>64</v>
      </c>
      <c r="G73" s="20" t="s">
        <v>2293</v>
      </c>
      <c r="H73" s="57" t="s">
        <v>2294</v>
      </c>
      <c r="I73" s="57" t="s">
        <v>905</v>
      </c>
      <c r="J73" s="10"/>
      <c r="K73" s="54" t="s">
        <v>676</v>
      </c>
      <c r="L73" s="10"/>
      <c r="M73" s="10"/>
    </row>
    <row r="74" spans="2:13" ht="30" customHeight="1">
      <c r="B74" s="93">
        <v>70</v>
      </c>
      <c r="C74" s="80" t="s">
        <v>1584</v>
      </c>
      <c r="D74" s="30" t="s">
        <v>1585</v>
      </c>
      <c r="E74" s="20" t="s">
        <v>2487</v>
      </c>
      <c r="F74" s="98">
        <v>1760</v>
      </c>
      <c r="G74" s="20" t="s">
        <v>2488</v>
      </c>
      <c r="H74" s="57" t="s">
        <v>1751</v>
      </c>
      <c r="I74" s="57"/>
      <c r="J74" s="143">
        <v>181596.8</v>
      </c>
      <c r="K74" s="99" t="s">
        <v>306</v>
      </c>
      <c r="L74" s="10"/>
      <c r="M74" s="10"/>
    </row>
    <row r="75" spans="2:13" ht="30" customHeight="1">
      <c r="B75" s="93">
        <v>71</v>
      </c>
      <c r="C75" s="126" t="s">
        <v>1609</v>
      </c>
      <c r="D75" s="216" t="s">
        <v>1610</v>
      </c>
      <c r="E75" s="217" t="s">
        <v>1611</v>
      </c>
      <c r="F75" s="218">
        <v>220</v>
      </c>
      <c r="G75" s="217" t="s">
        <v>1612</v>
      </c>
      <c r="H75" s="219" t="s">
        <v>2294</v>
      </c>
      <c r="I75" s="219" t="s">
        <v>905</v>
      </c>
      <c r="J75" s="382">
        <v>22675.4</v>
      </c>
      <c r="K75" s="221" t="s">
        <v>419</v>
      </c>
      <c r="L75" s="10" t="s">
        <v>2550</v>
      </c>
      <c r="M75" s="10"/>
    </row>
    <row r="76" spans="1:13" ht="42.75" customHeight="1">
      <c r="A76" s="388"/>
      <c r="B76" s="93">
        <v>72</v>
      </c>
      <c r="C76" s="126" t="s">
        <v>1989</v>
      </c>
      <c r="D76" s="30" t="s">
        <v>1194</v>
      </c>
      <c r="E76" s="20" t="s">
        <v>417</v>
      </c>
      <c r="F76" s="98">
        <v>28</v>
      </c>
      <c r="G76" s="20" t="s">
        <v>1195</v>
      </c>
      <c r="H76" s="57" t="s">
        <v>845</v>
      </c>
      <c r="I76" s="10"/>
      <c r="J76" s="143">
        <v>134.68</v>
      </c>
      <c r="K76" s="99" t="s">
        <v>846</v>
      </c>
      <c r="L76" s="10"/>
      <c r="M76" s="10"/>
    </row>
    <row r="77" spans="1:13" ht="51" customHeight="1">
      <c r="A77" s="388"/>
      <c r="B77" s="93">
        <v>73</v>
      </c>
      <c r="C77" s="126" t="s">
        <v>1403</v>
      </c>
      <c r="D77" s="30" t="s">
        <v>1194</v>
      </c>
      <c r="E77" s="20" t="s">
        <v>418</v>
      </c>
      <c r="F77" s="98">
        <v>48</v>
      </c>
      <c r="G77" s="20" t="s">
        <v>847</v>
      </c>
      <c r="H77" s="57" t="s">
        <v>475</v>
      </c>
      <c r="I77" s="10"/>
      <c r="J77" s="143">
        <v>2133.12</v>
      </c>
      <c r="K77" s="99" t="s">
        <v>848</v>
      </c>
      <c r="L77" s="10"/>
      <c r="M77" s="10"/>
    </row>
    <row r="78" spans="1:13" ht="45.75" customHeight="1">
      <c r="A78" s="388"/>
      <c r="B78" s="93">
        <v>74</v>
      </c>
      <c r="C78" s="126" t="s">
        <v>473</v>
      </c>
      <c r="D78" s="30" t="s">
        <v>1194</v>
      </c>
      <c r="E78" s="387" t="s">
        <v>418</v>
      </c>
      <c r="F78" s="98">
        <v>48</v>
      </c>
      <c r="G78" s="20" t="s">
        <v>474</v>
      </c>
      <c r="H78" s="57" t="s">
        <v>475</v>
      </c>
      <c r="I78" s="10"/>
      <c r="J78" s="143">
        <v>4444</v>
      </c>
      <c r="K78" s="99" t="s">
        <v>476</v>
      </c>
      <c r="L78" s="10"/>
      <c r="M78" s="10"/>
    </row>
    <row r="79" spans="2:13" ht="33" customHeight="1">
      <c r="B79" s="93">
        <v>75</v>
      </c>
      <c r="C79" s="126" t="s">
        <v>2346</v>
      </c>
      <c r="D79" s="30" t="s">
        <v>2347</v>
      </c>
      <c r="E79" s="20" t="s">
        <v>2348</v>
      </c>
      <c r="F79" s="98">
        <v>15</v>
      </c>
      <c r="G79" s="20" t="s">
        <v>2349</v>
      </c>
      <c r="H79" s="57" t="s">
        <v>72</v>
      </c>
      <c r="I79" s="10"/>
      <c r="J79" s="143">
        <v>51.15</v>
      </c>
      <c r="K79" s="99" t="s">
        <v>2350</v>
      </c>
      <c r="L79" s="10"/>
      <c r="M79" s="10"/>
    </row>
    <row r="80" spans="2:13" ht="45">
      <c r="B80" s="93">
        <v>76</v>
      </c>
      <c r="C80" s="126" t="s">
        <v>435</v>
      </c>
      <c r="D80" s="30" t="s">
        <v>432</v>
      </c>
      <c r="E80" s="20" t="s">
        <v>433</v>
      </c>
      <c r="F80" s="98">
        <v>909</v>
      </c>
      <c r="G80" s="20" t="s">
        <v>434</v>
      </c>
      <c r="H80" s="57" t="s">
        <v>94</v>
      </c>
      <c r="I80" s="10"/>
      <c r="J80" s="143">
        <v>112406.94</v>
      </c>
      <c r="K80" s="99" t="s">
        <v>2501</v>
      </c>
      <c r="L80" s="10"/>
      <c r="M80" s="10"/>
    </row>
    <row r="81" spans="1:13" ht="45">
      <c r="A81" s="394"/>
      <c r="B81" s="93">
        <v>77</v>
      </c>
      <c r="C81" s="126" t="s">
        <v>1075</v>
      </c>
      <c r="D81" s="30" t="s">
        <v>1076</v>
      </c>
      <c r="E81" s="20" t="s">
        <v>1077</v>
      </c>
      <c r="F81" s="98" t="s">
        <v>2561</v>
      </c>
      <c r="G81" s="20" t="s">
        <v>1078</v>
      </c>
      <c r="H81" s="57" t="s">
        <v>72</v>
      </c>
      <c r="I81" s="10"/>
      <c r="J81" s="143"/>
      <c r="K81" s="99" t="s">
        <v>2562</v>
      </c>
      <c r="L81" s="10"/>
      <c r="M81" s="10"/>
    </row>
    <row r="82" spans="1:13" ht="45">
      <c r="A82" s="394"/>
      <c r="B82" s="93"/>
      <c r="C82" s="126"/>
      <c r="D82" s="30" t="s">
        <v>2563</v>
      </c>
      <c r="E82" s="20"/>
      <c r="F82" s="98"/>
      <c r="G82" s="20" t="s">
        <v>1078</v>
      </c>
      <c r="H82" s="57"/>
      <c r="I82" s="10"/>
      <c r="J82" s="143"/>
      <c r="K82" s="99"/>
      <c r="L82" s="10"/>
      <c r="M82" s="10"/>
    </row>
    <row r="83" spans="2:13" ht="75" customHeight="1">
      <c r="B83" s="93">
        <v>78</v>
      </c>
      <c r="C83" s="126" t="s">
        <v>2377</v>
      </c>
      <c r="D83" s="30" t="s">
        <v>2382</v>
      </c>
      <c r="E83" s="20" t="s">
        <v>2378</v>
      </c>
      <c r="F83" s="98">
        <v>6820</v>
      </c>
      <c r="G83" s="20" t="s">
        <v>234</v>
      </c>
      <c r="H83" s="57" t="s">
        <v>72</v>
      </c>
      <c r="I83" s="10"/>
      <c r="J83" s="143"/>
      <c r="K83" s="99" t="s">
        <v>2379</v>
      </c>
      <c r="L83" s="10"/>
      <c r="M83" s="10"/>
    </row>
    <row r="84" spans="2:13" ht="65.25" customHeight="1">
      <c r="B84" s="93">
        <v>79</v>
      </c>
      <c r="C84" s="126" t="s">
        <v>2380</v>
      </c>
      <c r="D84" s="30" t="s">
        <v>2381</v>
      </c>
      <c r="E84" s="20" t="s">
        <v>2383</v>
      </c>
      <c r="F84" s="98">
        <v>4666</v>
      </c>
      <c r="G84" s="20" t="s">
        <v>1270</v>
      </c>
      <c r="H84" s="57" t="s">
        <v>72</v>
      </c>
      <c r="I84" s="10"/>
      <c r="J84" s="143"/>
      <c r="K84" s="99" t="s">
        <v>2384</v>
      </c>
      <c r="L84" s="10"/>
      <c r="M84" s="10"/>
    </row>
    <row r="85" spans="2:13" ht="67.5">
      <c r="B85" s="93">
        <v>80</v>
      </c>
      <c r="C85" s="126" t="s">
        <v>2385</v>
      </c>
      <c r="D85" s="30" t="s">
        <v>2386</v>
      </c>
      <c r="E85" s="20" t="s">
        <v>2387</v>
      </c>
      <c r="F85" s="98">
        <v>957</v>
      </c>
      <c r="G85" s="20" t="s">
        <v>567</v>
      </c>
      <c r="H85" s="57" t="s">
        <v>72</v>
      </c>
      <c r="I85" s="10"/>
      <c r="J85" s="143"/>
      <c r="K85" s="99" t="s">
        <v>2388</v>
      </c>
      <c r="L85" s="10"/>
      <c r="M85" s="10"/>
    </row>
    <row r="86" spans="2:13" ht="67.5">
      <c r="B86" s="93">
        <v>81</v>
      </c>
      <c r="C86" s="126" t="s">
        <v>2389</v>
      </c>
      <c r="D86" s="30" t="s">
        <v>2390</v>
      </c>
      <c r="E86" s="20" t="s">
        <v>2391</v>
      </c>
      <c r="F86" s="98">
        <v>11848</v>
      </c>
      <c r="G86" s="20" t="s">
        <v>237</v>
      </c>
      <c r="H86" s="57" t="s">
        <v>72</v>
      </c>
      <c r="I86" s="10"/>
      <c r="J86" s="143"/>
      <c r="K86" s="99" t="s">
        <v>2392</v>
      </c>
      <c r="L86" s="10"/>
      <c r="M86" s="10"/>
    </row>
    <row r="87" spans="2:13" ht="67.5">
      <c r="B87" s="93">
        <v>82</v>
      </c>
      <c r="C87" s="126" t="s">
        <v>2393</v>
      </c>
      <c r="D87" s="30" t="s">
        <v>2394</v>
      </c>
      <c r="E87" s="20" t="s">
        <v>2395</v>
      </c>
      <c r="F87" s="98">
        <v>1379</v>
      </c>
      <c r="G87" s="20" t="s">
        <v>232</v>
      </c>
      <c r="H87" s="57" t="s">
        <v>72</v>
      </c>
      <c r="I87" s="10"/>
      <c r="J87" s="143"/>
      <c r="K87" s="99" t="s">
        <v>2396</v>
      </c>
      <c r="L87" s="10"/>
      <c r="M87" s="10"/>
    </row>
    <row r="88" spans="2:13" ht="67.5">
      <c r="B88" s="93">
        <v>83</v>
      </c>
      <c r="C88" s="126" t="s">
        <v>2397</v>
      </c>
      <c r="D88" s="30" t="s">
        <v>2398</v>
      </c>
      <c r="E88" s="20" t="s">
        <v>2399</v>
      </c>
      <c r="F88" s="98">
        <v>3121</v>
      </c>
      <c r="G88" s="20" t="s">
        <v>231</v>
      </c>
      <c r="H88" s="57" t="s">
        <v>72</v>
      </c>
      <c r="I88" s="10"/>
      <c r="J88" s="10"/>
      <c r="K88" s="99" t="s">
        <v>2400</v>
      </c>
      <c r="L88" s="10"/>
      <c r="M88" s="10"/>
    </row>
    <row r="89" spans="2:13" ht="76.5" customHeight="1">
      <c r="B89" s="93">
        <v>84</v>
      </c>
      <c r="C89" s="126" t="s">
        <v>1834</v>
      </c>
      <c r="D89" s="30" t="s">
        <v>1835</v>
      </c>
      <c r="E89" s="20" t="s">
        <v>1836</v>
      </c>
      <c r="F89" s="98">
        <v>3302</v>
      </c>
      <c r="G89" s="20" t="s">
        <v>1829</v>
      </c>
      <c r="H89" s="57" t="s">
        <v>15</v>
      </c>
      <c r="I89" s="10"/>
      <c r="J89" s="10"/>
      <c r="K89" s="99" t="s">
        <v>1079</v>
      </c>
      <c r="L89" s="10"/>
      <c r="M89" s="10"/>
    </row>
    <row r="90" spans="2:13" ht="54" customHeight="1">
      <c r="B90" s="93">
        <v>85</v>
      </c>
      <c r="C90" s="126" t="s">
        <v>265</v>
      </c>
      <c r="D90" s="30" t="s">
        <v>1064</v>
      </c>
      <c r="E90" s="20" t="s">
        <v>1065</v>
      </c>
      <c r="F90" s="98">
        <v>628</v>
      </c>
      <c r="G90" s="20" t="s">
        <v>1066</v>
      </c>
      <c r="H90" s="57" t="s">
        <v>16</v>
      </c>
      <c r="I90" s="10"/>
      <c r="J90" s="10"/>
      <c r="K90" s="99" t="s">
        <v>1067</v>
      </c>
      <c r="L90" s="10"/>
      <c r="M90" s="10"/>
    </row>
    <row r="91" spans="2:13" ht="54" customHeight="1">
      <c r="B91" s="93">
        <v>86</v>
      </c>
      <c r="C91" s="126" t="s">
        <v>1068</v>
      </c>
      <c r="D91" s="30" t="s">
        <v>1287</v>
      </c>
      <c r="E91" s="20" t="s">
        <v>1288</v>
      </c>
      <c r="F91" s="98">
        <v>1876</v>
      </c>
      <c r="G91" s="20" t="s">
        <v>1289</v>
      </c>
      <c r="H91" s="57" t="s">
        <v>12</v>
      </c>
      <c r="I91" s="10"/>
      <c r="J91" s="10"/>
      <c r="K91" s="99" t="s">
        <v>1290</v>
      </c>
      <c r="L91" s="10"/>
      <c r="M91" s="10"/>
    </row>
    <row r="92" spans="2:13" ht="36" customHeight="1">
      <c r="B92" s="93">
        <v>87</v>
      </c>
      <c r="C92" s="126" t="s">
        <v>913</v>
      </c>
      <c r="D92" s="30" t="s">
        <v>914</v>
      </c>
      <c r="E92" s="20" t="s">
        <v>915</v>
      </c>
      <c r="F92" s="98">
        <v>360</v>
      </c>
      <c r="G92" s="20" t="s">
        <v>2181</v>
      </c>
      <c r="H92" s="57" t="s">
        <v>72</v>
      </c>
      <c r="I92" s="10"/>
      <c r="J92" s="10"/>
      <c r="K92" s="99" t="s">
        <v>916</v>
      </c>
      <c r="L92" s="10"/>
      <c r="M92" s="10"/>
    </row>
    <row r="93" spans="2:13" ht="44.25" customHeight="1">
      <c r="B93" s="93">
        <v>88</v>
      </c>
      <c r="C93" s="126" t="s">
        <v>40</v>
      </c>
      <c r="D93" s="30" t="s">
        <v>41</v>
      </c>
      <c r="E93" s="20" t="s">
        <v>42</v>
      </c>
      <c r="F93" s="98">
        <v>860</v>
      </c>
      <c r="G93" s="20" t="s">
        <v>1477</v>
      </c>
      <c r="H93" s="57" t="s">
        <v>1743</v>
      </c>
      <c r="I93" s="10"/>
      <c r="J93" s="143">
        <v>37848.6</v>
      </c>
      <c r="K93" s="99" t="s">
        <v>43</v>
      </c>
      <c r="L93" s="20" t="s">
        <v>1744</v>
      </c>
      <c r="M93" s="10"/>
    </row>
    <row r="94" spans="2:13" ht="48.75" customHeight="1">
      <c r="B94" s="93">
        <v>89</v>
      </c>
      <c r="C94" s="126" t="s">
        <v>1606</v>
      </c>
      <c r="D94" s="30" t="s">
        <v>1607</v>
      </c>
      <c r="E94" s="20" t="s">
        <v>1608</v>
      </c>
      <c r="F94" s="98">
        <v>814</v>
      </c>
      <c r="G94" s="20" t="s">
        <v>1005</v>
      </c>
      <c r="H94" s="57" t="s">
        <v>250</v>
      </c>
      <c r="I94" s="10"/>
      <c r="J94" s="10"/>
      <c r="K94" s="99" t="s">
        <v>381</v>
      </c>
      <c r="L94" s="10"/>
      <c r="M94" s="10"/>
    </row>
    <row r="95" spans="2:13" ht="58.5" customHeight="1">
      <c r="B95" s="93">
        <v>90</v>
      </c>
      <c r="C95" s="126" t="s">
        <v>382</v>
      </c>
      <c r="D95" s="30" t="s">
        <v>383</v>
      </c>
      <c r="E95" s="20" t="s">
        <v>384</v>
      </c>
      <c r="F95" s="98">
        <v>252</v>
      </c>
      <c r="G95" s="20" t="s">
        <v>385</v>
      </c>
      <c r="H95" s="57" t="s">
        <v>250</v>
      </c>
      <c r="I95" s="10"/>
      <c r="J95" s="10"/>
      <c r="K95" s="99" t="s">
        <v>386</v>
      </c>
      <c r="L95" s="10"/>
      <c r="M95" s="10"/>
    </row>
    <row r="96" spans="2:13" ht="63.75" customHeight="1">
      <c r="B96" s="93">
        <v>91</v>
      </c>
      <c r="C96" s="126" t="s">
        <v>387</v>
      </c>
      <c r="D96" s="30" t="s">
        <v>388</v>
      </c>
      <c r="E96" s="20" t="s">
        <v>389</v>
      </c>
      <c r="F96" s="98">
        <v>2634</v>
      </c>
      <c r="G96" s="20" t="s">
        <v>390</v>
      </c>
      <c r="H96" s="57" t="s">
        <v>250</v>
      </c>
      <c r="I96" s="10"/>
      <c r="J96" s="10"/>
      <c r="K96" s="99" t="s">
        <v>391</v>
      </c>
      <c r="L96" s="10"/>
      <c r="M96" s="10"/>
    </row>
    <row r="97" spans="2:13" ht="54" customHeight="1">
      <c r="B97" s="93">
        <v>92</v>
      </c>
      <c r="C97" s="126" t="s">
        <v>1802</v>
      </c>
      <c r="D97" s="30" t="s">
        <v>1803</v>
      </c>
      <c r="E97" s="20" t="s">
        <v>1804</v>
      </c>
      <c r="F97" s="98">
        <v>167</v>
      </c>
      <c r="G97" s="20" t="s">
        <v>1805</v>
      </c>
      <c r="H97" s="57" t="s">
        <v>250</v>
      </c>
      <c r="I97" s="10"/>
      <c r="J97" s="143">
        <v>103969.19</v>
      </c>
      <c r="K97" s="99" t="s">
        <v>1806</v>
      </c>
      <c r="L97" s="10"/>
      <c r="M97" s="10"/>
    </row>
    <row r="98" spans="2:13" ht="54" customHeight="1">
      <c r="B98" s="93">
        <v>93</v>
      </c>
      <c r="C98" s="126" t="s">
        <v>1807</v>
      </c>
      <c r="D98" s="30" t="s">
        <v>1803</v>
      </c>
      <c r="E98" s="20" t="s">
        <v>1808</v>
      </c>
      <c r="F98" s="98">
        <v>99</v>
      </c>
      <c r="G98" s="20" t="s">
        <v>1805</v>
      </c>
      <c r="H98" s="57" t="s">
        <v>250</v>
      </c>
      <c r="I98" s="10"/>
      <c r="J98" s="143">
        <v>61634.43</v>
      </c>
      <c r="K98" s="99" t="s">
        <v>1809</v>
      </c>
      <c r="L98" s="10"/>
      <c r="M98" s="10"/>
    </row>
    <row r="99" spans="2:13" ht="44.25" customHeight="1">
      <c r="B99" s="93">
        <v>94</v>
      </c>
      <c r="C99" s="126" t="s">
        <v>1812</v>
      </c>
      <c r="D99" s="30" t="s">
        <v>1813</v>
      </c>
      <c r="E99" s="20" t="s">
        <v>1814</v>
      </c>
      <c r="F99" s="98">
        <v>280</v>
      </c>
      <c r="G99" s="20" t="s">
        <v>1815</v>
      </c>
      <c r="H99" s="57" t="s">
        <v>72</v>
      </c>
      <c r="I99" s="10"/>
      <c r="J99" s="143">
        <v>91635.6</v>
      </c>
      <c r="K99" s="99" t="s">
        <v>1816</v>
      </c>
      <c r="L99" s="10"/>
      <c r="M99" s="10"/>
    </row>
    <row r="100" spans="2:13" ht="46.5" customHeight="1">
      <c r="B100" s="93">
        <v>95</v>
      </c>
      <c r="C100" s="126" t="s">
        <v>1817</v>
      </c>
      <c r="D100" s="30" t="s">
        <v>1818</v>
      </c>
      <c r="E100" s="20" t="s">
        <v>1819</v>
      </c>
      <c r="F100" s="98">
        <v>477</v>
      </c>
      <c r="G100" s="20" t="s">
        <v>1820</v>
      </c>
      <c r="H100" s="57" t="s">
        <v>72</v>
      </c>
      <c r="I100" s="10"/>
      <c r="J100" s="143">
        <v>60102</v>
      </c>
      <c r="K100" s="99" t="s">
        <v>1821</v>
      </c>
      <c r="L100" s="10"/>
      <c r="M100" s="10"/>
    </row>
    <row r="101" spans="2:13" ht="55.5" customHeight="1">
      <c r="B101" s="93">
        <v>96</v>
      </c>
      <c r="C101" s="126" t="s">
        <v>81</v>
      </c>
      <c r="D101" s="30" t="s">
        <v>82</v>
      </c>
      <c r="E101" s="20" t="s">
        <v>83</v>
      </c>
      <c r="F101" s="98">
        <v>1450</v>
      </c>
      <c r="G101" s="20" t="s">
        <v>84</v>
      </c>
      <c r="H101" s="57" t="s">
        <v>72</v>
      </c>
      <c r="I101" s="10"/>
      <c r="J101" s="143">
        <v>73993.5</v>
      </c>
      <c r="K101" s="99" t="s">
        <v>85</v>
      </c>
      <c r="L101" s="10"/>
      <c r="M101" s="10"/>
    </row>
    <row r="102" spans="2:13" ht="44.25" customHeight="1">
      <c r="B102" s="93">
        <v>97</v>
      </c>
      <c r="C102" s="126" t="s">
        <v>86</v>
      </c>
      <c r="D102" s="30" t="s">
        <v>87</v>
      </c>
      <c r="E102" s="20" t="s">
        <v>88</v>
      </c>
      <c r="F102" s="98">
        <v>3200</v>
      </c>
      <c r="G102" s="20" t="s">
        <v>89</v>
      </c>
      <c r="H102" s="57" t="s">
        <v>72</v>
      </c>
      <c r="I102" s="10"/>
      <c r="J102" s="143"/>
      <c r="K102" s="99" t="s">
        <v>90</v>
      </c>
      <c r="L102" s="10"/>
      <c r="M102" s="10"/>
    </row>
    <row r="103" spans="2:13" ht="64.5" customHeight="1">
      <c r="B103" s="93">
        <v>98</v>
      </c>
      <c r="C103" s="126" t="s">
        <v>817</v>
      </c>
      <c r="D103" s="30" t="s">
        <v>1641</v>
      </c>
      <c r="E103" s="20" t="s">
        <v>1642</v>
      </c>
      <c r="F103" s="98">
        <v>1718</v>
      </c>
      <c r="G103" s="20" t="s">
        <v>1643</v>
      </c>
      <c r="H103" s="57" t="s">
        <v>72</v>
      </c>
      <c r="I103" s="10"/>
      <c r="J103" s="143">
        <v>87669.54</v>
      </c>
      <c r="K103" s="99" t="s">
        <v>1644</v>
      </c>
      <c r="L103" s="10"/>
      <c r="M103" s="10"/>
    </row>
    <row r="104" spans="2:13" ht="59.25" customHeight="1">
      <c r="B104" s="93">
        <v>99</v>
      </c>
      <c r="C104" s="126" t="s">
        <v>1630</v>
      </c>
      <c r="D104" s="30" t="s">
        <v>1646</v>
      </c>
      <c r="E104" s="20" t="s">
        <v>1647</v>
      </c>
      <c r="F104" s="98">
        <v>27576</v>
      </c>
      <c r="G104" s="20" t="s">
        <v>1648</v>
      </c>
      <c r="H104" s="57" t="s">
        <v>72</v>
      </c>
      <c r="I104" s="10"/>
      <c r="J104" s="143">
        <v>1407203.28</v>
      </c>
      <c r="K104" s="99" t="s">
        <v>1649</v>
      </c>
      <c r="L104" s="10"/>
      <c r="M104" s="10"/>
    </row>
    <row r="105" spans="2:13" ht="44.25" customHeight="1">
      <c r="B105" s="93">
        <v>100</v>
      </c>
      <c r="C105" s="126" t="s">
        <v>1635</v>
      </c>
      <c r="D105" s="30" t="s">
        <v>818</v>
      </c>
      <c r="E105" s="20" t="s">
        <v>1627</v>
      </c>
      <c r="F105" s="98">
        <v>262</v>
      </c>
      <c r="G105" s="20" t="s">
        <v>1628</v>
      </c>
      <c r="H105" s="57" t="s">
        <v>72</v>
      </c>
      <c r="I105" s="10"/>
      <c r="J105" s="143">
        <v>120328.74</v>
      </c>
      <c r="K105" s="99" t="s">
        <v>1629</v>
      </c>
      <c r="L105" s="10"/>
      <c r="M105" s="10"/>
    </row>
    <row r="106" spans="2:13" ht="44.25" customHeight="1">
      <c r="B106" s="93">
        <v>101</v>
      </c>
      <c r="C106" s="126" t="s">
        <v>1640</v>
      </c>
      <c r="D106" s="30" t="s">
        <v>1631</v>
      </c>
      <c r="E106" s="20" t="s">
        <v>1632</v>
      </c>
      <c r="F106" s="98">
        <v>413</v>
      </c>
      <c r="G106" s="20" t="s">
        <v>1633</v>
      </c>
      <c r="H106" s="57" t="s">
        <v>72</v>
      </c>
      <c r="I106" s="10"/>
      <c r="J106" s="143">
        <v>20757.38</v>
      </c>
      <c r="K106" s="99" t="s">
        <v>1634</v>
      </c>
      <c r="L106" s="10"/>
      <c r="M106" s="10"/>
    </row>
    <row r="107" spans="2:13" ht="69" customHeight="1">
      <c r="B107" s="93">
        <v>102</v>
      </c>
      <c r="C107" s="126" t="s">
        <v>1645</v>
      </c>
      <c r="D107" s="30" t="s">
        <v>1636</v>
      </c>
      <c r="E107" s="20" t="s">
        <v>1637</v>
      </c>
      <c r="F107" s="98">
        <v>286</v>
      </c>
      <c r="G107" s="20" t="s">
        <v>1638</v>
      </c>
      <c r="H107" s="57" t="s">
        <v>72</v>
      </c>
      <c r="I107" s="10"/>
      <c r="J107" s="143">
        <v>14374.36</v>
      </c>
      <c r="K107" s="99" t="s">
        <v>1639</v>
      </c>
      <c r="L107" s="10"/>
      <c r="M107" s="10"/>
    </row>
    <row r="108" spans="2:13" ht="87" customHeight="1">
      <c r="B108" s="93">
        <v>103</v>
      </c>
      <c r="C108" s="126" t="s">
        <v>2483</v>
      </c>
      <c r="D108" s="30" t="s">
        <v>2484</v>
      </c>
      <c r="E108" s="20" t="s">
        <v>2485</v>
      </c>
      <c r="F108" s="98">
        <v>37406</v>
      </c>
      <c r="G108" s="20" t="s">
        <v>2486</v>
      </c>
      <c r="H108" s="57" t="s">
        <v>72</v>
      </c>
      <c r="I108" s="10"/>
      <c r="J108" s="143">
        <v>93515</v>
      </c>
      <c r="K108" s="99" t="s">
        <v>2626</v>
      </c>
      <c r="L108" s="10"/>
      <c r="M108" s="10"/>
    </row>
    <row r="109" spans="2:13" ht="87" customHeight="1">
      <c r="B109" s="93">
        <v>104</v>
      </c>
      <c r="C109" s="126" t="s">
        <v>2579</v>
      </c>
      <c r="D109" s="30" t="s">
        <v>2581</v>
      </c>
      <c r="E109" s="20" t="s">
        <v>1907</v>
      </c>
      <c r="F109" s="98">
        <v>61</v>
      </c>
      <c r="G109" s="20" t="s">
        <v>2582</v>
      </c>
      <c r="H109" s="57" t="s">
        <v>72</v>
      </c>
      <c r="I109" s="10"/>
      <c r="J109" s="143">
        <v>3112.83</v>
      </c>
      <c r="K109" s="99" t="s">
        <v>2627</v>
      </c>
      <c r="L109" s="10"/>
      <c r="M109" s="10"/>
    </row>
    <row r="110" spans="2:13" ht="87" customHeight="1">
      <c r="B110" s="93"/>
      <c r="C110" s="126" t="s">
        <v>2580</v>
      </c>
      <c r="D110" s="30" t="s">
        <v>2581</v>
      </c>
      <c r="E110" s="20" t="s">
        <v>1310</v>
      </c>
      <c r="F110" s="98">
        <v>31</v>
      </c>
      <c r="G110" s="20" t="s">
        <v>2583</v>
      </c>
      <c r="H110" s="57" t="s">
        <v>72</v>
      </c>
      <c r="I110" s="10"/>
      <c r="J110" s="143">
        <v>1581.93</v>
      </c>
      <c r="K110" s="99"/>
      <c r="L110" s="10"/>
      <c r="M110" s="10"/>
    </row>
    <row r="111" spans="2:13" ht="87" customHeight="1">
      <c r="B111" s="93"/>
      <c r="C111" s="126" t="s">
        <v>2584</v>
      </c>
      <c r="D111" s="30" t="s">
        <v>2581</v>
      </c>
      <c r="E111" s="20" t="s">
        <v>1571</v>
      </c>
      <c r="F111" s="98">
        <v>119</v>
      </c>
      <c r="G111" s="20" t="s">
        <v>2588</v>
      </c>
      <c r="H111" s="57" t="s">
        <v>72</v>
      </c>
      <c r="I111" s="10"/>
      <c r="J111" s="143">
        <v>1576.75</v>
      </c>
      <c r="K111" s="99"/>
      <c r="L111" s="10"/>
      <c r="M111" s="10"/>
    </row>
    <row r="112" spans="2:13" ht="87" customHeight="1">
      <c r="B112" s="93"/>
      <c r="C112" s="126" t="s">
        <v>2585</v>
      </c>
      <c r="D112" s="30" t="s">
        <v>2581</v>
      </c>
      <c r="E112" s="20" t="s">
        <v>1572</v>
      </c>
      <c r="F112" s="98">
        <v>123</v>
      </c>
      <c r="G112" s="20" t="s">
        <v>2589</v>
      </c>
      <c r="H112" s="57" t="s">
        <v>72</v>
      </c>
      <c r="I112" s="10"/>
      <c r="J112" s="143">
        <v>1607.61</v>
      </c>
      <c r="K112" s="99"/>
      <c r="L112" s="10"/>
      <c r="M112" s="10"/>
    </row>
    <row r="113" spans="2:13" ht="87" customHeight="1">
      <c r="B113" s="93"/>
      <c r="C113" s="126" t="s">
        <v>2586</v>
      </c>
      <c r="D113" s="30" t="s">
        <v>2581</v>
      </c>
      <c r="E113" s="20" t="s">
        <v>2492</v>
      </c>
      <c r="F113" s="98">
        <v>21</v>
      </c>
      <c r="G113" s="20" t="s">
        <v>2590</v>
      </c>
      <c r="H113" s="57"/>
      <c r="I113" s="10"/>
      <c r="J113" s="143">
        <v>288.54</v>
      </c>
      <c r="K113" s="99"/>
      <c r="L113" s="10"/>
      <c r="M113" s="10"/>
    </row>
    <row r="114" spans="2:13" ht="87" customHeight="1">
      <c r="B114" s="93"/>
      <c r="C114" s="126" t="s">
        <v>2587</v>
      </c>
      <c r="D114" s="30" t="s">
        <v>2549</v>
      </c>
      <c r="E114" s="20" t="s">
        <v>1053</v>
      </c>
      <c r="F114" s="98">
        <v>583</v>
      </c>
      <c r="G114" s="20" t="s">
        <v>2600</v>
      </c>
      <c r="H114" s="57"/>
      <c r="I114" s="10"/>
      <c r="J114" s="143">
        <v>267754.41</v>
      </c>
      <c r="K114" s="99" t="s">
        <v>2622</v>
      </c>
      <c r="L114" s="10"/>
      <c r="M114" s="10"/>
    </row>
    <row r="115" spans="2:13" ht="87" customHeight="1">
      <c r="B115" s="93"/>
      <c r="C115" s="126" t="s">
        <v>2601</v>
      </c>
      <c r="D115" s="30" t="s">
        <v>383</v>
      </c>
      <c r="E115" s="20" t="s">
        <v>2604</v>
      </c>
      <c r="F115" s="98">
        <v>665</v>
      </c>
      <c r="G115" s="20" t="s">
        <v>2605</v>
      </c>
      <c r="H115" s="57"/>
      <c r="I115" s="10"/>
      <c r="J115" s="143">
        <v>113582</v>
      </c>
      <c r="K115" s="99" t="s">
        <v>2621</v>
      </c>
      <c r="L115" s="10"/>
      <c r="M115" s="10"/>
    </row>
    <row r="116" spans="2:13" ht="87" customHeight="1">
      <c r="B116" s="93"/>
      <c r="C116" s="126" t="s">
        <v>2602</v>
      </c>
      <c r="D116" s="30" t="s">
        <v>383</v>
      </c>
      <c r="E116" s="20" t="s">
        <v>2606</v>
      </c>
      <c r="F116" s="98">
        <v>61</v>
      </c>
      <c r="G116" s="20" t="s">
        <v>2607</v>
      </c>
      <c r="H116" s="57"/>
      <c r="I116" s="10"/>
      <c r="J116" s="143">
        <v>37976.77</v>
      </c>
      <c r="K116" s="99" t="s">
        <v>2623</v>
      </c>
      <c r="L116" s="10"/>
      <c r="M116" s="10"/>
    </row>
    <row r="117" spans="2:13" ht="87" customHeight="1">
      <c r="B117" s="93"/>
      <c r="C117" s="126" t="s">
        <v>2603</v>
      </c>
      <c r="D117" s="30" t="s">
        <v>2581</v>
      </c>
      <c r="E117" s="20" t="s">
        <v>2509</v>
      </c>
      <c r="F117" s="98">
        <v>12</v>
      </c>
      <c r="G117" s="20" t="s">
        <v>2608</v>
      </c>
      <c r="H117" s="57"/>
      <c r="I117" s="10"/>
      <c r="J117" s="143">
        <v>5266.32</v>
      </c>
      <c r="K117" s="99" t="s">
        <v>2624</v>
      </c>
      <c r="L117" s="10"/>
      <c r="M117" s="10"/>
    </row>
    <row r="118" spans="2:13" ht="87" customHeight="1">
      <c r="B118" s="93"/>
      <c r="C118" s="126" t="s">
        <v>2610</v>
      </c>
      <c r="D118" s="30" t="s">
        <v>2581</v>
      </c>
      <c r="E118" s="20" t="s">
        <v>416</v>
      </c>
      <c r="F118" s="98">
        <v>52</v>
      </c>
      <c r="G118" s="20" t="s">
        <v>2609</v>
      </c>
      <c r="H118" s="57"/>
      <c r="I118" s="10"/>
      <c r="J118" s="143">
        <v>2653.56</v>
      </c>
      <c r="K118" s="99" t="s">
        <v>2625</v>
      </c>
      <c r="L118" s="10"/>
      <c r="M118" s="10"/>
    </row>
    <row r="119" spans="2:13" ht="87" customHeight="1">
      <c r="B119" s="93"/>
      <c r="C119" s="126" t="s">
        <v>2614</v>
      </c>
      <c r="D119" s="30" t="s">
        <v>2611</v>
      </c>
      <c r="E119" s="20" t="s">
        <v>2612</v>
      </c>
      <c r="F119" s="98">
        <v>3934584</v>
      </c>
      <c r="G119" s="20" t="s">
        <v>2613</v>
      </c>
      <c r="H119" s="57"/>
      <c r="I119" s="10"/>
      <c r="J119" s="143">
        <v>354112.56</v>
      </c>
      <c r="K119" s="99" t="s">
        <v>2620</v>
      </c>
      <c r="L119" s="10"/>
      <c r="M119" s="10"/>
    </row>
    <row r="120" spans="2:13" ht="87" customHeight="1">
      <c r="B120" s="93"/>
      <c r="C120" s="126" t="s">
        <v>2615</v>
      </c>
      <c r="D120" s="30" t="s">
        <v>383</v>
      </c>
      <c r="E120" s="20" t="s">
        <v>2796</v>
      </c>
      <c r="F120" s="98">
        <v>91</v>
      </c>
      <c r="G120" s="20" t="s">
        <v>2797</v>
      </c>
      <c r="H120" s="57" t="s">
        <v>2800</v>
      </c>
      <c r="I120" s="55" t="s">
        <v>905</v>
      </c>
      <c r="J120" s="143">
        <v>56653.87</v>
      </c>
      <c r="K120" s="99" t="s">
        <v>2802</v>
      </c>
      <c r="L120" s="55"/>
      <c r="M120" s="10"/>
    </row>
    <row r="121" spans="2:13" ht="87" customHeight="1">
      <c r="B121" s="93"/>
      <c r="C121" s="126" t="s">
        <v>2616</v>
      </c>
      <c r="D121" s="30" t="s">
        <v>383</v>
      </c>
      <c r="E121" s="20" t="s">
        <v>2798</v>
      </c>
      <c r="F121" s="98">
        <v>112</v>
      </c>
      <c r="G121" s="20" t="s">
        <v>2799</v>
      </c>
      <c r="H121" s="57" t="s">
        <v>2801</v>
      </c>
      <c r="I121" s="55" t="s">
        <v>905</v>
      </c>
      <c r="J121" s="143">
        <v>64955.52</v>
      </c>
      <c r="K121" s="99" t="s">
        <v>2803</v>
      </c>
      <c r="L121" s="55"/>
      <c r="M121" s="10"/>
    </row>
    <row r="122" spans="2:13" ht="87" customHeight="1">
      <c r="B122" s="93"/>
      <c r="C122" s="126" t="s">
        <v>2617</v>
      </c>
      <c r="D122" s="30" t="s">
        <v>2816</v>
      </c>
      <c r="E122" s="20" t="s">
        <v>2812</v>
      </c>
      <c r="F122" s="98">
        <v>2642</v>
      </c>
      <c r="G122" s="20" t="s">
        <v>2813</v>
      </c>
      <c r="H122" s="57" t="s">
        <v>2814</v>
      </c>
      <c r="I122" s="55" t="s">
        <v>905</v>
      </c>
      <c r="J122" s="143">
        <v>332892</v>
      </c>
      <c r="K122" s="99" t="s">
        <v>2815</v>
      </c>
      <c r="L122" s="10"/>
      <c r="M122" s="10"/>
    </row>
    <row r="123" spans="2:13" ht="87" customHeight="1">
      <c r="B123" s="93"/>
      <c r="C123" s="126" t="s">
        <v>2618</v>
      </c>
      <c r="D123" s="30" t="s">
        <v>2820</v>
      </c>
      <c r="E123" s="20" t="s">
        <v>2817</v>
      </c>
      <c r="F123" s="98">
        <v>66802</v>
      </c>
      <c r="G123" s="20" t="s">
        <v>2818</v>
      </c>
      <c r="H123" s="57" t="s">
        <v>2819</v>
      </c>
      <c r="I123" s="10" t="s">
        <v>2821</v>
      </c>
      <c r="J123" s="143">
        <v>635955.04</v>
      </c>
      <c r="K123" s="99"/>
      <c r="L123" s="10"/>
      <c r="M123" s="10"/>
    </row>
    <row r="124" spans="2:13" ht="87" customHeight="1">
      <c r="B124" s="93"/>
      <c r="C124" s="126" t="s">
        <v>2619</v>
      </c>
      <c r="D124" s="30" t="s">
        <v>2827</v>
      </c>
      <c r="E124" s="20" t="s">
        <v>2828</v>
      </c>
      <c r="F124" s="98">
        <v>2920</v>
      </c>
      <c r="G124" s="20" t="s">
        <v>2829</v>
      </c>
      <c r="H124" s="57" t="s">
        <v>72</v>
      </c>
      <c r="I124" s="10"/>
      <c r="J124" s="143">
        <v>149007.6</v>
      </c>
      <c r="K124" s="99" t="s">
        <v>2830</v>
      </c>
      <c r="L124" s="10"/>
      <c r="M124" s="10"/>
    </row>
    <row r="125" spans="2:13" ht="78.75">
      <c r="B125" s="93"/>
      <c r="C125" s="126" t="s">
        <v>2824</v>
      </c>
      <c r="D125" s="30" t="s">
        <v>2827</v>
      </c>
      <c r="E125" s="20" t="s">
        <v>2832</v>
      </c>
      <c r="F125" s="98">
        <v>13369</v>
      </c>
      <c r="G125" s="20" t="s">
        <v>2834</v>
      </c>
      <c r="H125" s="57" t="s">
        <v>72</v>
      </c>
      <c r="I125" s="10"/>
      <c r="J125" s="143">
        <v>682220.07</v>
      </c>
      <c r="K125" s="99" t="s">
        <v>2835</v>
      </c>
      <c r="L125" s="10"/>
      <c r="M125" s="10"/>
    </row>
    <row r="126" spans="2:13" ht="78.75">
      <c r="B126" s="93"/>
      <c r="C126" s="126" t="s">
        <v>2825</v>
      </c>
      <c r="D126" s="30" t="s">
        <v>2827</v>
      </c>
      <c r="E126" s="20" t="s">
        <v>2831</v>
      </c>
      <c r="F126" s="98">
        <v>1305</v>
      </c>
      <c r="G126" s="20" t="s">
        <v>2833</v>
      </c>
      <c r="H126" s="57" t="s">
        <v>72</v>
      </c>
      <c r="I126" s="10"/>
      <c r="J126" s="143">
        <v>66594.15</v>
      </c>
      <c r="K126" s="99" t="s">
        <v>2836</v>
      </c>
      <c r="L126" s="10"/>
      <c r="M126" s="10"/>
    </row>
    <row r="127" spans="2:13" ht="78.75">
      <c r="B127" s="93"/>
      <c r="C127" s="126" t="s">
        <v>2826</v>
      </c>
      <c r="D127" s="30" t="s">
        <v>2827</v>
      </c>
      <c r="E127" s="20" t="s">
        <v>2837</v>
      </c>
      <c r="F127" s="98">
        <v>9462</v>
      </c>
      <c r="G127" s="20" t="s">
        <v>2838</v>
      </c>
      <c r="H127" s="57" t="s">
        <v>72</v>
      </c>
      <c r="I127" s="10"/>
      <c r="J127" s="143">
        <v>482845.86</v>
      </c>
      <c r="K127" s="99" t="s">
        <v>2839</v>
      </c>
      <c r="L127" s="10"/>
      <c r="M127" s="10"/>
    </row>
  </sheetData>
  <sheetProtection/>
  <mergeCells count="1">
    <mergeCell ref="N15:N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SheetLayoutView="100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:I25"/>
    </sheetView>
  </sheetViews>
  <sheetFormatPr defaultColWidth="9.00390625" defaultRowHeight="12.75"/>
  <cols>
    <col min="1" max="1" width="5.875" style="164" customWidth="1"/>
    <col min="2" max="2" width="7.875" style="164" customWidth="1"/>
    <col min="3" max="3" width="21.75390625" style="164" customWidth="1"/>
    <col min="4" max="4" width="27.375" style="164" customWidth="1"/>
    <col min="5" max="5" width="17.00390625" style="164" customWidth="1"/>
    <col min="6" max="6" width="11.75390625" style="164" customWidth="1"/>
    <col min="7" max="7" width="13.375" style="164" customWidth="1"/>
    <col min="8" max="8" width="15.875" style="164" customWidth="1"/>
    <col min="9" max="9" width="13.375" style="164" customWidth="1"/>
    <col min="10" max="10" width="10.625" style="164" customWidth="1"/>
    <col min="11" max="11" width="16.625" style="164" customWidth="1"/>
    <col min="12" max="12" width="26.125" style="164" customWidth="1"/>
    <col min="13" max="13" width="18.875" style="164" customWidth="1"/>
    <col min="14" max="14" width="11.00390625" style="164" customWidth="1"/>
    <col min="15" max="15" width="11.875" style="164" customWidth="1"/>
  </cols>
  <sheetData>
    <row r="2" ht="12.75">
      <c r="B2" s="164" t="s">
        <v>535</v>
      </c>
    </row>
    <row r="4" spans="1:15" ht="94.5" customHeight="1">
      <c r="A4" s="165" t="s">
        <v>2163</v>
      </c>
      <c r="B4" s="165" t="s">
        <v>2157</v>
      </c>
      <c r="C4" s="165" t="s">
        <v>2156</v>
      </c>
      <c r="D4" s="165" t="s">
        <v>1494</v>
      </c>
      <c r="E4" s="165" t="s">
        <v>566</v>
      </c>
      <c r="F4" s="165" t="s">
        <v>2164</v>
      </c>
      <c r="G4" s="165" t="s">
        <v>2165</v>
      </c>
      <c r="H4" s="165" t="s">
        <v>1918</v>
      </c>
      <c r="I4" s="165" t="s">
        <v>502</v>
      </c>
      <c r="J4" s="165" t="s">
        <v>1919</v>
      </c>
      <c r="K4" s="165" t="s">
        <v>2166</v>
      </c>
      <c r="L4" s="165" t="s">
        <v>533</v>
      </c>
      <c r="M4" s="165" t="s">
        <v>2159</v>
      </c>
      <c r="N4" s="165" t="s">
        <v>534</v>
      </c>
      <c r="O4" s="165" t="s">
        <v>697</v>
      </c>
    </row>
    <row r="5" spans="1:15" ht="41.25" customHeight="1">
      <c r="A5" s="166">
        <v>1</v>
      </c>
      <c r="B5" s="167" t="s">
        <v>633</v>
      </c>
      <c r="C5" s="168" t="s">
        <v>2222</v>
      </c>
      <c r="D5" s="168" t="s">
        <v>2223</v>
      </c>
      <c r="E5" s="235" t="s">
        <v>321</v>
      </c>
      <c r="F5" s="166"/>
      <c r="G5" s="167">
        <v>18</v>
      </c>
      <c r="H5" s="169">
        <v>18320604</v>
      </c>
      <c r="I5" s="169">
        <f>H5-1628498.24</f>
        <v>16692105.76</v>
      </c>
      <c r="J5" s="166"/>
      <c r="K5" s="166"/>
      <c r="L5" s="168" t="s">
        <v>1762</v>
      </c>
      <c r="M5" s="170">
        <v>37879</v>
      </c>
      <c r="N5" s="166" t="s">
        <v>2172</v>
      </c>
      <c r="O5" s="166"/>
    </row>
    <row r="6" spans="1:15" s="173" customFormat="1" ht="41.25" customHeight="1">
      <c r="A6" s="166">
        <v>2</v>
      </c>
      <c r="B6" s="167">
        <v>29800</v>
      </c>
      <c r="C6" s="168" t="s">
        <v>612</v>
      </c>
      <c r="D6" s="168" t="s">
        <v>613</v>
      </c>
      <c r="E6" s="235" t="s">
        <v>322</v>
      </c>
      <c r="F6" s="166"/>
      <c r="G6" s="167" t="s">
        <v>2267</v>
      </c>
      <c r="H6" s="169">
        <v>1094234</v>
      </c>
      <c r="I6" s="169">
        <f>H6-97265.28</f>
        <v>996968.72</v>
      </c>
      <c r="J6" s="166"/>
      <c r="K6" s="166"/>
      <c r="L6" s="168" t="s">
        <v>263</v>
      </c>
      <c r="M6" s="170">
        <v>21407</v>
      </c>
      <c r="N6" s="166" t="s">
        <v>2172</v>
      </c>
      <c r="O6" s="166"/>
    </row>
    <row r="7" spans="1:15" s="173" customFormat="1" ht="79.5" customHeight="1">
      <c r="A7" s="166">
        <v>3</v>
      </c>
      <c r="B7" s="167" t="s">
        <v>177</v>
      </c>
      <c r="C7" s="168" t="s">
        <v>236</v>
      </c>
      <c r="D7" s="168" t="s">
        <v>237</v>
      </c>
      <c r="E7" s="235" t="s">
        <v>495</v>
      </c>
      <c r="F7" s="166"/>
      <c r="G7" s="167" t="s">
        <v>379</v>
      </c>
      <c r="H7" s="169">
        <v>430110.25</v>
      </c>
      <c r="I7" s="169">
        <f>H7-21507.48</f>
        <v>408602.77</v>
      </c>
      <c r="J7" s="166"/>
      <c r="K7" s="234" t="s">
        <v>238</v>
      </c>
      <c r="L7" s="168" t="s">
        <v>1916</v>
      </c>
      <c r="M7" s="170">
        <v>38716</v>
      </c>
      <c r="N7" s="166" t="s">
        <v>2172</v>
      </c>
      <c r="O7" s="166"/>
    </row>
    <row r="8" spans="1:15" s="173" customFormat="1" ht="31.5" customHeight="1">
      <c r="A8" s="166">
        <v>4</v>
      </c>
      <c r="B8" s="167" t="s">
        <v>1145</v>
      </c>
      <c r="C8" s="168" t="s">
        <v>582</v>
      </c>
      <c r="D8" s="166" t="s">
        <v>583</v>
      </c>
      <c r="E8" s="235" t="s">
        <v>323</v>
      </c>
      <c r="F8" s="166"/>
      <c r="G8" s="167">
        <v>6</v>
      </c>
      <c r="H8" s="169">
        <v>4869202</v>
      </c>
      <c r="I8" s="169">
        <f>H8-432817.92</f>
        <v>4436384.08</v>
      </c>
      <c r="J8" s="166"/>
      <c r="K8" s="166"/>
      <c r="L8" s="168" t="s">
        <v>1762</v>
      </c>
      <c r="M8" s="170">
        <v>37422</v>
      </c>
      <c r="N8" s="166" t="s">
        <v>2172</v>
      </c>
      <c r="O8" s="166"/>
    </row>
    <row r="9" spans="1:15" s="173" customFormat="1" ht="34.5" customHeight="1">
      <c r="A9" s="166">
        <v>5</v>
      </c>
      <c r="B9" s="167" t="s">
        <v>635</v>
      </c>
      <c r="C9" s="168" t="s">
        <v>1384</v>
      </c>
      <c r="D9" s="166" t="s">
        <v>636</v>
      </c>
      <c r="E9" s="235" t="s">
        <v>324</v>
      </c>
      <c r="F9" s="166"/>
      <c r="G9" s="167">
        <v>2</v>
      </c>
      <c r="H9" s="169">
        <v>872988</v>
      </c>
      <c r="I9" s="169">
        <f>H9-77599.04</f>
        <v>795388.96</v>
      </c>
      <c r="J9" s="166"/>
      <c r="K9" s="166"/>
      <c r="L9" s="168" t="s">
        <v>1763</v>
      </c>
      <c r="M9" s="170">
        <v>25729</v>
      </c>
      <c r="N9" s="166" t="s">
        <v>2172</v>
      </c>
      <c r="O9" s="166"/>
    </row>
    <row r="10" spans="1:15" s="173" customFormat="1" ht="78" customHeight="1">
      <c r="A10" s="166">
        <v>6</v>
      </c>
      <c r="B10" s="167" t="s">
        <v>1770</v>
      </c>
      <c r="C10" s="168" t="s">
        <v>233</v>
      </c>
      <c r="D10" s="168" t="s">
        <v>234</v>
      </c>
      <c r="E10" s="235" t="s">
        <v>496</v>
      </c>
      <c r="F10" s="166"/>
      <c r="G10" s="167" t="s">
        <v>380</v>
      </c>
      <c r="H10" s="166">
        <v>436493</v>
      </c>
      <c r="I10" s="166">
        <f>H10-38799.36</f>
        <v>397693.64</v>
      </c>
      <c r="J10" s="166"/>
      <c r="K10" s="234" t="s">
        <v>235</v>
      </c>
      <c r="L10" s="168" t="s">
        <v>263</v>
      </c>
      <c r="M10" s="166">
        <v>1980</v>
      </c>
      <c r="N10" s="166" t="s">
        <v>2172</v>
      </c>
      <c r="O10" s="166"/>
    </row>
    <row r="11" spans="1:15" s="173" customFormat="1" ht="30" customHeight="1">
      <c r="A11" s="166">
        <v>7</v>
      </c>
      <c r="B11" s="167" t="s">
        <v>1146</v>
      </c>
      <c r="C11" s="168" t="s">
        <v>1385</v>
      </c>
      <c r="D11" s="166" t="s">
        <v>1917</v>
      </c>
      <c r="E11" s="235" t="s">
        <v>325</v>
      </c>
      <c r="F11" s="166"/>
      <c r="G11" s="167">
        <v>2</v>
      </c>
      <c r="H11" s="169">
        <v>800</v>
      </c>
      <c r="I11" s="166">
        <v>0</v>
      </c>
      <c r="J11" s="166"/>
      <c r="K11" s="166"/>
      <c r="L11" s="168" t="s">
        <v>263</v>
      </c>
      <c r="M11" s="170">
        <v>33029</v>
      </c>
      <c r="N11" s="166" t="s">
        <v>2172</v>
      </c>
      <c r="O11" s="166"/>
    </row>
    <row r="12" spans="1:15" s="173" customFormat="1" ht="41.25" customHeight="1">
      <c r="A12" s="166">
        <v>8</v>
      </c>
      <c r="B12" s="167" t="s">
        <v>634</v>
      </c>
      <c r="C12" s="168" t="s">
        <v>1386</v>
      </c>
      <c r="D12" s="168" t="s">
        <v>398</v>
      </c>
      <c r="E12" s="235" t="s">
        <v>326</v>
      </c>
      <c r="F12" s="166"/>
      <c r="G12" s="167">
        <v>7</v>
      </c>
      <c r="H12" s="169">
        <v>3005456</v>
      </c>
      <c r="I12" s="169">
        <f>H12-267151.68</f>
        <v>2738304.32</v>
      </c>
      <c r="J12" s="166"/>
      <c r="K12" s="166"/>
      <c r="L12" s="168" t="s">
        <v>263</v>
      </c>
      <c r="M12" s="170">
        <v>22138</v>
      </c>
      <c r="N12" s="166" t="s">
        <v>2172</v>
      </c>
      <c r="O12" s="166"/>
    </row>
    <row r="13" spans="1:15" s="186" customFormat="1" ht="39" customHeight="1">
      <c r="A13" s="166">
        <v>9</v>
      </c>
      <c r="B13" s="167" t="s">
        <v>1769</v>
      </c>
      <c r="C13" s="168" t="s">
        <v>1387</v>
      </c>
      <c r="D13" s="166" t="s">
        <v>1388</v>
      </c>
      <c r="E13" s="235" t="s">
        <v>327</v>
      </c>
      <c r="F13" s="166"/>
      <c r="G13" s="167">
        <v>3</v>
      </c>
      <c r="H13" s="166"/>
      <c r="I13" s="166"/>
      <c r="J13" s="166"/>
      <c r="K13" s="166"/>
      <c r="L13" s="168" t="s">
        <v>263</v>
      </c>
      <c r="M13" s="166"/>
      <c r="N13" s="166" t="s">
        <v>2172</v>
      </c>
      <c r="O13" s="166"/>
    </row>
    <row r="14" spans="1:15" s="186" customFormat="1" ht="25.5">
      <c r="A14" s="166">
        <v>10</v>
      </c>
      <c r="B14" s="167" t="s">
        <v>886</v>
      </c>
      <c r="C14" s="168" t="s">
        <v>1389</v>
      </c>
      <c r="D14" s="166" t="s">
        <v>1390</v>
      </c>
      <c r="E14" s="235" t="s">
        <v>328</v>
      </c>
      <c r="F14" s="166"/>
      <c r="G14" s="167">
        <v>2</v>
      </c>
      <c r="H14" s="166"/>
      <c r="I14" s="166"/>
      <c r="J14" s="166"/>
      <c r="K14" s="166"/>
      <c r="L14" s="168" t="s">
        <v>263</v>
      </c>
      <c r="M14" s="166"/>
      <c r="N14" s="166" t="s">
        <v>2172</v>
      </c>
      <c r="O14" s="166"/>
    </row>
    <row r="15" spans="1:15" s="186" customFormat="1" ht="25.5">
      <c r="A15" s="166">
        <v>11</v>
      </c>
      <c r="B15" s="167" t="s">
        <v>1757</v>
      </c>
      <c r="C15" s="168" t="s">
        <v>1391</v>
      </c>
      <c r="D15" s="166" t="s">
        <v>1392</v>
      </c>
      <c r="E15" s="235" t="s">
        <v>329</v>
      </c>
      <c r="F15" s="166"/>
      <c r="G15" s="167">
        <v>9</v>
      </c>
      <c r="H15" s="169">
        <v>3928443</v>
      </c>
      <c r="I15" s="169">
        <v>3928443</v>
      </c>
      <c r="J15" s="166"/>
      <c r="K15" s="166"/>
      <c r="L15" s="168" t="s">
        <v>1762</v>
      </c>
      <c r="M15" s="170">
        <v>30904</v>
      </c>
      <c r="N15" s="166" t="s">
        <v>2172</v>
      </c>
      <c r="O15" s="166"/>
    </row>
    <row r="16" spans="1:15" s="186" customFormat="1" ht="25.5">
      <c r="A16" s="166">
        <v>12</v>
      </c>
      <c r="B16" s="167" t="s">
        <v>2155</v>
      </c>
      <c r="C16" s="168" t="s">
        <v>2498</v>
      </c>
      <c r="D16" s="166" t="s">
        <v>1393</v>
      </c>
      <c r="E16" s="235" t="s">
        <v>330</v>
      </c>
      <c r="F16" s="166"/>
      <c r="G16" s="167">
        <v>21</v>
      </c>
      <c r="H16" s="169">
        <v>872987</v>
      </c>
      <c r="I16" s="169">
        <v>872987</v>
      </c>
      <c r="J16" s="166"/>
      <c r="K16" s="166"/>
      <c r="L16" s="168" t="s">
        <v>263</v>
      </c>
      <c r="M16" s="170">
        <v>38939</v>
      </c>
      <c r="N16" s="166" t="s">
        <v>2172</v>
      </c>
      <c r="O16" s="166"/>
    </row>
    <row r="17" spans="1:15" s="173" customFormat="1" ht="36.75" customHeight="1">
      <c r="A17" s="166">
        <v>13</v>
      </c>
      <c r="B17" s="167">
        <v>30804</v>
      </c>
      <c r="C17" s="171" t="s">
        <v>2499</v>
      </c>
      <c r="D17" s="171" t="s">
        <v>2005</v>
      </c>
      <c r="E17" s="235" t="s">
        <v>331</v>
      </c>
      <c r="F17" s="166"/>
      <c r="G17" s="167">
        <v>41.7</v>
      </c>
      <c r="H17" s="169">
        <v>6426000</v>
      </c>
      <c r="I17" s="169">
        <v>0</v>
      </c>
      <c r="J17" s="166"/>
      <c r="K17" s="170">
        <v>40717</v>
      </c>
      <c r="L17" s="171" t="s">
        <v>2500</v>
      </c>
      <c r="M17" s="170">
        <v>32905</v>
      </c>
      <c r="N17" s="166" t="s">
        <v>2172</v>
      </c>
      <c r="O17" s="166"/>
    </row>
    <row r="18" spans="1:15" s="186" customFormat="1" ht="51" customHeight="1">
      <c r="A18" s="166">
        <v>14</v>
      </c>
      <c r="B18" s="167" t="s">
        <v>1765</v>
      </c>
      <c r="C18" s="171" t="s">
        <v>1454</v>
      </c>
      <c r="D18" s="171" t="s">
        <v>1455</v>
      </c>
      <c r="E18" s="235" t="s">
        <v>332</v>
      </c>
      <c r="F18" s="166"/>
      <c r="G18" s="167" t="s">
        <v>1099</v>
      </c>
      <c r="H18" s="169"/>
      <c r="I18" s="166"/>
      <c r="J18" s="166"/>
      <c r="K18" s="170">
        <v>41613</v>
      </c>
      <c r="L18" s="171" t="s">
        <v>257</v>
      </c>
      <c r="M18" s="170"/>
      <c r="N18" s="166" t="s">
        <v>2172</v>
      </c>
      <c r="O18" s="166"/>
    </row>
    <row r="19" spans="1:15" s="186" customFormat="1" ht="48.75" customHeight="1">
      <c r="A19" s="166">
        <v>15</v>
      </c>
      <c r="B19" s="167" t="s">
        <v>1766</v>
      </c>
      <c r="C19" s="171" t="s">
        <v>258</v>
      </c>
      <c r="D19" s="171" t="s">
        <v>1764</v>
      </c>
      <c r="E19" s="235" t="s">
        <v>333</v>
      </c>
      <c r="F19" s="166"/>
      <c r="G19" s="167" t="s">
        <v>153</v>
      </c>
      <c r="H19" s="169"/>
      <c r="I19" s="166"/>
      <c r="J19" s="166"/>
      <c r="K19" s="170">
        <v>41613</v>
      </c>
      <c r="L19" s="171" t="s">
        <v>257</v>
      </c>
      <c r="M19" s="170"/>
      <c r="N19" s="166" t="s">
        <v>2172</v>
      </c>
      <c r="O19" s="166"/>
    </row>
    <row r="20" spans="1:15" s="186" customFormat="1" ht="48.75" customHeight="1">
      <c r="A20" s="166">
        <v>16</v>
      </c>
      <c r="B20" s="167" t="s">
        <v>1767</v>
      </c>
      <c r="C20" s="171" t="s">
        <v>259</v>
      </c>
      <c r="D20" s="171" t="s">
        <v>1764</v>
      </c>
      <c r="E20" s="235" t="s">
        <v>334</v>
      </c>
      <c r="F20" s="166"/>
      <c r="G20" s="167" t="s">
        <v>157</v>
      </c>
      <c r="H20" s="169"/>
      <c r="I20" s="166"/>
      <c r="J20" s="166"/>
      <c r="K20" s="170">
        <v>41613</v>
      </c>
      <c r="L20" s="171" t="s">
        <v>257</v>
      </c>
      <c r="M20" s="170"/>
      <c r="N20" s="166" t="s">
        <v>2172</v>
      </c>
      <c r="O20" s="166"/>
    </row>
    <row r="21" spans="1:15" s="186" customFormat="1" ht="33.75" customHeight="1">
      <c r="A21" s="166">
        <v>17</v>
      </c>
      <c r="B21" s="167" t="s">
        <v>1768</v>
      </c>
      <c r="C21" s="168" t="s">
        <v>260</v>
      </c>
      <c r="D21" s="166" t="s">
        <v>262</v>
      </c>
      <c r="E21" s="235" t="s">
        <v>335</v>
      </c>
      <c r="F21" s="166"/>
      <c r="G21" s="167" t="s">
        <v>261</v>
      </c>
      <c r="H21" s="169"/>
      <c r="I21" s="166"/>
      <c r="J21" s="166"/>
      <c r="K21" s="170">
        <v>41613</v>
      </c>
      <c r="L21" s="171" t="s">
        <v>257</v>
      </c>
      <c r="M21" s="170"/>
      <c r="N21" s="166" t="s">
        <v>2172</v>
      </c>
      <c r="O21" s="166"/>
    </row>
    <row r="22" spans="1:15" s="186" customFormat="1" ht="55.5" customHeight="1">
      <c r="A22" s="166">
        <v>18</v>
      </c>
      <c r="B22" s="167" t="s">
        <v>2852</v>
      </c>
      <c r="C22" s="168" t="s">
        <v>2853</v>
      </c>
      <c r="D22" s="531" t="s">
        <v>2856</v>
      </c>
      <c r="E22" s="235" t="s">
        <v>2857</v>
      </c>
      <c r="F22" s="166"/>
      <c r="G22" s="167" t="s">
        <v>2854</v>
      </c>
      <c r="H22" s="169"/>
      <c r="I22" s="166"/>
      <c r="J22" s="166"/>
      <c r="K22" s="170"/>
      <c r="L22" s="171" t="s">
        <v>2855</v>
      </c>
      <c r="M22" s="170"/>
      <c r="N22" s="166"/>
      <c r="O22" s="166"/>
    </row>
    <row r="23" spans="1:15" ht="23.25" customHeight="1">
      <c r="A23" s="166"/>
      <c r="B23" s="167"/>
      <c r="C23" s="172" t="s">
        <v>1733</v>
      </c>
      <c r="D23" s="172"/>
      <c r="E23" s="172"/>
      <c r="F23" s="166"/>
      <c r="G23" s="172">
        <f>G5+G6+G7+G8+G9+G10+G11+G12+G13+G14+G15+G16+G17+G18+G19+G20+G21+G22</f>
        <v>193.65900000000002</v>
      </c>
      <c r="H23" s="169"/>
      <c r="I23" s="166"/>
      <c r="J23" s="166"/>
      <c r="K23" s="170"/>
      <c r="L23" s="171"/>
      <c r="M23" s="170"/>
      <c r="N23" s="166"/>
      <c r="O23" s="166"/>
    </row>
    <row r="24" spans="1:15" ht="23.25" customHeight="1">
      <c r="A24" s="166"/>
      <c r="B24" s="167"/>
      <c r="C24" s="172" t="s">
        <v>1734</v>
      </c>
      <c r="D24" s="172"/>
      <c r="E24" s="172"/>
      <c r="F24" s="166"/>
      <c r="G24" s="172" t="s">
        <v>1735</v>
      </c>
      <c r="H24" s="169"/>
      <c r="I24" s="166"/>
      <c r="J24" s="166"/>
      <c r="K24" s="170"/>
      <c r="L24" s="171"/>
      <c r="M24" s="170"/>
      <c r="N24" s="166"/>
      <c r="O24" s="166"/>
    </row>
    <row r="25" spans="1:15" ht="23.25" customHeight="1">
      <c r="A25" s="166"/>
      <c r="B25" s="167"/>
      <c r="C25" s="172" t="s">
        <v>1736</v>
      </c>
      <c r="D25" s="172"/>
      <c r="E25" s="172"/>
      <c r="F25" s="166"/>
      <c r="G25" s="172" t="s">
        <v>1737</v>
      </c>
      <c r="H25" s="169"/>
      <c r="I25" s="166"/>
      <c r="J25" s="166"/>
      <c r="K25" s="170"/>
      <c r="L25" s="171"/>
      <c r="M25" s="170"/>
      <c r="N25" s="166"/>
      <c r="O25" s="166"/>
    </row>
    <row r="26" spans="8:9" ht="12.75">
      <c r="H26" s="468">
        <f>SUM(H5:H25)</f>
        <v>40257317.25</v>
      </c>
      <c r="I26" s="468">
        <f>SUM(I5:I25)</f>
        <v>31266878.25</v>
      </c>
    </row>
  </sheetData>
  <sheetProtection/>
  <printOptions/>
  <pageMargins left="0.75" right="0.75" top="0.46" bottom="0.41" header="0.5" footer="0.5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35"/>
  <sheetViews>
    <sheetView zoomScalePageLayoutView="0" workbookViewId="0" topLeftCell="A1">
      <pane ySplit="6" topLeftCell="A127" activePane="bottomLeft" state="frozen"/>
      <selection pane="topLeft" activeCell="A1" sqref="A1"/>
      <selection pane="bottomLeft" activeCell="J143" sqref="J143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31.375" style="0" customWidth="1"/>
    <col min="4" max="4" width="8.625" style="0" customWidth="1"/>
    <col min="5" max="7" width="14.125" style="0" customWidth="1"/>
    <col min="8" max="8" width="12.75390625" style="0" customWidth="1"/>
    <col min="9" max="9" width="27.375" style="0" customWidth="1"/>
    <col min="10" max="10" width="22.875" style="0" customWidth="1"/>
    <col min="11" max="11" width="14.00390625" style="0" customWidth="1"/>
    <col min="12" max="12" width="12.125" style="0" customWidth="1"/>
  </cols>
  <sheetData>
    <row r="2" ht="12.75">
      <c r="C2" s="38" t="s">
        <v>2161</v>
      </c>
    </row>
    <row r="3" ht="6.75" customHeight="1"/>
    <row r="4" ht="12.75" hidden="1"/>
    <row r="5" spans="2:12" ht="114" customHeight="1">
      <c r="B5" s="103" t="s">
        <v>531</v>
      </c>
      <c r="C5" s="103" t="s">
        <v>1935</v>
      </c>
      <c r="D5" s="103" t="s">
        <v>2437</v>
      </c>
      <c r="E5" s="103" t="s">
        <v>2089</v>
      </c>
      <c r="F5" s="103" t="s">
        <v>1352</v>
      </c>
      <c r="G5" s="103" t="s">
        <v>1261</v>
      </c>
      <c r="H5" s="103" t="s">
        <v>688</v>
      </c>
      <c r="I5" s="103" t="s">
        <v>1304</v>
      </c>
      <c r="J5" s="103" t="s">
        <v>1322</v>
      </c>
      <c r="K5" s="103" t="s">
        <v>697</v>
      </c>
      <c r="L5" s="103" t="s">
        <v>363</v>
      </c>
    </row>
    <row r="6" spans="2:12" ht="12.75" customHeight="1">
      <c r="B6" s="68">
        <v>1</v>
      </c>
      <c r="C6" s="69">
        <v>2</v>
      </c>
      <c r="D6" s="68">
        <v>3</v>
      </c>
      <c r="E6" s="69">
        <v>4</v>
      </c>
      <c r="F6" s="68">
        <v>5</v>
      </c>
      <c r="G6" s="69"/>
      <c r="H6" s="69">
        <v>6</v>
      </c>
      <c r="I6" s="68">
        <v>7</v>
      </c>
      <c r="J6" s="69">
        <v>8</v>
      </c>
      <c r="K6" s="68">
        <v>9</v>
      </c>
      <c r="L6" s="68">
        <v>10</v>
      </c>
    </row>
    <row r="7" spans="2:12" ht="28.5" customHeight="1">
      <c r="B7" s="77">
        <v>1</v>
      </c>
      <c r="C7" s="56" t="s">
        <v>2352</v>
      </c>
      <c r="D7" s="67">
        <v>10</v>
      </c>
      <c r="E7" s="67">
        <v>65100</v>
      </c>
      <c r="F7" s="73">
        <v>0</v>
      </c>
      <c r="G7" s="73"/>
      <c r="H7" s="71">
        <v>40924</v>
      </c>
      <c r="I7" s="56" t="s">
        <v>620</v>
      </c>
      <c r="J7" s="155" t="s">
        <v>2088</v>
      </c>
      <c r="K7" s="70"/>
      <c r="L7" s="10"/>
    </row>
    <row r="8" spans="2:12" ht="24.75" customHeight="1">
      <c r="B8" s="77">
        <v>2</v>
      </c>
      <c r="C8" s="56" t="s">
        <v>2212</v>
      </c>
      <c r="D8" s="67">
        <v>1</v>
      </c>
      <c r="E8" s="67">
        <v>20972</v>
      </c>
      <c r="F8" s="73">
        <v>0</v>
      </c>
      <c r="G8" s="73"/>
      <c r="H8" s="71">
        <v>40924</v>
      </c>
      <c r="I8" s="56" t="s">
        <v>620</v>
      </c>
      <c r="J8" s="155" t="s">
        <v>2088</v>
      </c>
      <c r="K8" s="70"/>
      <c r="L8" s="10"/>
    </row>
    <row r="9" spans="2:12" ht="29.25" customHeight="1">
      <c r="B9" s="77">
        <v>3</v>
      </c>
      <c r="C9" s="56" t="s">
        <v>530</v>
      </c>
      <c r="D9" s="67">
        <v>10</v>
      </c>
      <c r="E9" s="67">
        <v>194000</v>
      </c>
      <c r="F9" s="73">
        <v>0</v>
      </c>
      <c r="G9" s="73"/>
      <c r="H9" s="71">
        <v>40924</v>
      </c>
      <c r="I9" s="56" t="s">
        <v>620</v>
      </c>
      <c r="J9" s="155" t="s">
        <v>2088</v>
      </c>
      <c r="K9" s="70"/>
      <c r="L9" s="10"/>
    </row>
    <row r="10" spans="2:12" ht="26.25" customHeight="1">
      <c r="B10" s="77">
        <v>4</v>
      </c>
      <c r="C10" s="56" t="s">
        <v>621</v>
      </c>
      <c r="D10" s="67">
        <v>1</v>
      </c>
      <c r="E10" s="72">
        <v>78100</v>
      </c>
      <c r="F10" s="73">
        <v>0</v>
      </c>
      <c r="G10" s="73"/>
      <c r="H10" s="71">
        <v>40924</v>
      </c>
      <c r="I10" s="56" t="s">
        <v>1858</v>
      </c>
      <c r="J10" s="155" t="s">
        <v>2088</v>
      </c>
      <c r="K10" s="70"/>
      <c r="L10" s="33"/>
    </row>
    <row r="11" spans="2:12" ht="27.75" customHeight="1">
      <c r="B11" s="77">
        <v>5</v>
      </c>
      <c r="C11" s="56" t="s">
        <v>96</v>
      </c>
      <c r="D11" s="67">
        <v>1</v>
      </c>
      <c r="E11" s="72">
        <v>528624</v>
      </c>
      <c r="F11" s="72">
        <v>251727.6</v>
      </c>
      <c r="G11" s="72">
        <v>276900.4</v>
      </c>
      <c r="H11" s="71">
        <v>40980</v>
      </c>
      <c r="I11" s="56" t="s">
        <v>95</v>
      </c>
      <c r="J11" s="82" t="s">
        <v>94</v>
      </c>
      <c r="K11" s="75"/>
      <c r="L11" s="76">
        <v>40546</v>
      </c>
    </row>
    <row r="12" spans="2:12" ht="24.75" customHeight="1">
      <c r="B12" s="77">
        <v>6</v>
      </c>
      <c r="C12" s="56" t="s">
        <v>97</v>
      </c>
      <c r="D12" s="67">
        <v>1</v>
      </c>
      <c r="E12" s="72">
        <v>89562.72</v>
      </c>
      <c r="F12" s="72">
        <v>89562.72</v>
      </c>
      <c r="G12" s="72">
        <v>0</v>
      </c>
      <c r="H12" s="71">
        <v>40980</v>
      </c>
      <c r="I12" s="56" t="s">
        <v>95</v>
      </c>
      <c r="J12" s="82" t="s">
        <v>94</v>
      </c>
      <c r="K12" s="75"/>
      <c r="L12" s="76">
        <v>39021</v>
      </c>
    </row>
    <row r="13" spans="2:12" ht="27" customHeight="1">
      <c r="B13" s="77">
        <v>7</v>
      </c>
      <c r="C13" s="56" t="s">
        <v>98</v>
      </c>
      <c r="D13" s="67">
        <v>1</v>
      </c>
      <c r="E13" s="72">
        <v>407700</v>
      </c>
      <c r="F13" s="72">
        <v>95130</v>
      </c>
      <c r="G13" s="72">
        <v>312570</v>
      </c>
      <c r="H13" s="71">
        <v>40980</v>
      </c>
      <c r="I13" s="56" t="s">
        <v>95</v>
      </c>
      <c r="J13" s="82" t="s">
        <v>94</v>
      </c>
      <c r="K13" s="75"/>
      <c r="L13" s="76">
        <v>40481</v>
      </c>
    </row>
    <row r="14" spans="2:12" ht="45" customHeight="1">
      <c r="B14" s="77">
        <v>8</v>
      </c>
      <c r="C14" s="56" t="s">
        <v>654</v>
      </c>
      <c r="D14" s="67">
        <v>1</v>
      </c>
      <c r="E14" s="72">
        <v>159000</v>
      </c>
      <c r="F14" s="72">
        <v>112625</v>
      </c>
      <c r="G14" s="72">
        <v>46375</v>
      </c>
      <c r="H14" s="71">
        <v>40980</v>
      </c>
      <c r="I14" s="56" t="s">
        <v>100</v>
      </c>
      <c r="J14" s="83" t="s">
        <v>101</v>
      </c>
      <c r="K14" s="75"/>
      <c r="L14" s="76">
        <v>39174</v>
      </c>
    </row>
    <row r="15" spans="2:12" ht="24.75" customHeight="1">
      <c r="B15" s="77">
        <v>9</v>
      </c>
      <c r="C15" s="56" t="s">
        <v>99</v>
      </c>
      <c r="D15" s="67">
        <v>1</v>
      </c>
      <c r="E15" s="72">
        <v>63000</v>
      </c>
      <c r="F15" s="72">
        <v>20212.5</v>
      </c>
      <c r="G15" s="72">
        <v>42787.5</v>
      </c>
      <c r="H15" s="71">
        <v>40980</v>
      </c>
      <c r="I15" s="56" t="s">
        <v>100</v>
      </c>
      <c r="J15" s="83" t="s">
        <v>101</v>
      </c>
      <c r="K15" s="75"/>
      <c r="L15" s="76">
        <v>39443</v>
      </c>
    </row>
    <row r="16" spans="2:12" ht="23.25" customHeight="1">
      <c r="B16" s="77">
        <v>10</v>
      </c>
      <c r="C16" s="56" t="s">
        <v>102</v>
      </c>
      <c r="D16" s="67">
        <v>1</v>
      </c>
      <c r="E16" s="72">
        <v>358734</v>
      </c>
      <c r="F16" s="72">
        <v>358734</v>
      </c>
      <c r="G16" s="72"/>
      <c r="H16" s="71">
        <v>40980</v>
      </c>
      <c r="I16" s="56" t="s">
        <v>103</v>
      </c>
      <c r="J16" s="84" t="s">
        <v>104</v>
      </c>
      <c r="K16" s="75"/>
      <c r="L16" s="76">
        <v>39062</v>
      </c>
    </row>
    <row r="17" spans="1:15" ht="27" customHeight="1">
      <c r="A17" s="154">
        <v>1</v>
      </c>
      <c r="B17" s="146">
        <v>11</v>
      </c>
      <c r="C17" s="147" t="s">
        <v>481</v>
      </c>
      <c r="D17" s="148">
        <v>1</v>
      </c>
      <c r="E17" s="149">
        <v>537528</v>
      </c>
      <c r="F17" s="149">
        <f>E17-407625.4</f>
        <v>129902.59999999998</v>
      </c>
      <c r="G17" s="149"/>
      <c r="H17" s="150">
        <v>40982</v>
      </c>
      <c r="I17" s="147" t="s">
        <v>364</v>
      </c>
      <c r="J17" s="151" t="s">
        <v>904</v>
      </c>
      <c r="K17" s="152"/>
      <c r="L17" s="153">
        <v>39722</v>
      </c>
      <c r="M17" s="538" t="s">
        <v>1216</v>
      </c>
      <c r="N17" s="539"/>
      <c r="O17" s="540"/>
    </row>
    <row r="18" spans="1:15" ht="24" customHeight="1">
      <c r="A18" s="154">
        <v>2</v>
      </c>
      <c r="B18" s="146">
        <v>12</v>
      </c>
      <c r="C18" s="147" t="s">
        <v>481</v>
      </c>
      <c r="D18" s="148">
        <v>1</v>
      </c>
      <c r="E18" s="149">
        <v>537528</v>
      </c>
      <c r="F18" s="149">
        <f>E18-407625.4</f>
        <v>129902.59999999998</v>
      </c>
      <c r="G18" s="149"/>
      <c r="H18" s="150">
        <v>40982</v>
      </c>
      <c r="I18" s="147" t="s">
        <v>364</v>
      </c>
      <c r="J18" s="151" t="s">
        <v>904</v>
      </c>
      <c r="K18" s="152"/>
      <c r="L18" s="153">
        <v>39722</v>
      </c>
      <c r="M18" s="538" t="s">
        <v>1216</v>
      </c>
      <c r="N18" s="539"/>
      <c r="O18" s="540"/>
    </row>
    <row r="19" spans="1:15" ht="24" customHeight="1">
      <c r="A19" s="154">
        <v>3</v>
      </c>
      <c r="B19" s="146">
        <v>13</v>
      </c>
      <c r="C19" s="147" t="s">
        <v>2402</v>
      </c>
      <c r="D19" s="148">
        <v>1</v>
      </c>
      <c r="E19" s="149">
        <v>421000</v>
      </c>
      <c r="F19" s="149">
        <f>E19-270141.81</f>
        <v>150858.19</v>
      </c>
      <c r="G19" s="149"/>
      <c r="H19" s="150">
        <v>40982</v>
      </c>
      <c r="I19" s="147" t="s">
        <v>364</v>
      </c>
      <c r="J19" s="151" t="s">
        <v>904</v>
      </c>
      <c r="K19" s="152"/>
      <c r="L19" s="153">
        <v>39316</v>
      </c>
      <c r="M19" s="538" t="s">
        <v>1216</v>
      </c>
      <c r="N19" s="539"/>
      <c r="O19" s="540"/>
    </row>
    <row r="20" spans="1:15" ht="24" customHeight="1">
      <c r="A20" s="154">
        <v>4</v>
      </c>
      <c r="B20" s="146">
        <v>14</v>
      </c>
      <c r="C20" s="147" t="s">
        <v>1856</v>
      </c>
      <c r="D20" s="148">
        <v>1</v>
      </c>
      <c r="E20" s="149">
        <v>451000</v>
      </c>
      <c r="F20" s="149">
        <f>E20-289391.81</f>
        <v>161608.19</v>
      </c>
      <c r="G20" s="149"/>
      <c r="H20" s="150">
        <v>40982</v>
      </c>
      <c r="I20" s="147" t="s">
        <v>364</v>
      </c>
      <c r="J20" s="151" t="s">
        <v>904</v>
      </c>
      <c r="K20" s="152"/>
      <c r="L20" s="153">
        <v>39316</v>
      </c>
      <c r="M20" s="538" t="s">
        <v>1216</v>
      </c>
      <c r="N20" s="539"/>
      <c r="O20" s="540"/>
    </row>
    <row r="21" spans="1:14" ht="27" customHeight="1">
      <c r="A21" s="154">
        <v>5</v>
      </c>
      <c r="B21" s="146">
        <v>15</v>
      </c>
      <c r="C21" s="147" t="s">
        <v>482</v>
      </c>
      <c r="D21" s="148">
        <v>1</v>
      </c>
      <c r="E21" s="149">
        <v>273070</v>
      </c>
      <c r="F21" s="149">
        <f>E21-0</f>
        <v>273070</v>
      </c>
      <c r="G21" s="149"/>
      <c r="H21" s="150">
        <v>40982</v>
      </c>
      <c r="I21" s="147" t="s">
        <v>364</v>
      </c>
      <c r="J21" s="151" t="s">
        <v>904</v>
      </c>
      <c r="K21" s="152"/>
      <c r="L21" s="153">
        <v>37257</v>
      </c>
      <c r="M21" s="544" t="s">
        <v>1965</v>
      </c>
      <c r="N21" s="540"/>
    </row>
    <row r="22" spans="1:15" ht="27" customHeight="1">
      <c r="A22" s="154">
        <v>6</v>
      </c>
      <c r="B22" s="146">
        <v>16</v>
      </c>
      <c r="C22" s="147" t="s">
        <v>483</v>
      </c>
      <c r="D22" s="148">
        <v>1</v>
      </c>
      <c r="E22" s="149">
        <v>190316</v>
      </c>
      <c r="F22" s="149">
        <f>E22-0</f>
        <v>190316</v>
      </c>
      <c r="G22" s="149"/>
      <c r="H22" s="150">
        <v>40982</v>
      </c>
      <c r="I22" s="147" t="s">
        <v>364</v>
      </c>
      <c r="J22" s="151" t="s">
        <v>904</v>
      </c>
      <c r="K22" s="152"/>
      <c r="L22" s="153">
        <v>33451</v>
      </c>
      <c r="M22" s="538" t="s">
        <v>1216</v>
      </c>
      <c r="N22" s="539"/>
      <c r="O22" s="540"/>
    </row>
    <row r="23" spans="1:15" ht="24" customHeight="1">
      <c r="A23" s="154">
        <v>7</v>
      </c>
      <c r="B23" s="146">
        <v>17</v>
      </c>
      <c r="C23" s="147" t="s">
        <v>443</v>
      </c>
      <c r="D23" s="148">
        <v>1</v>
      </c>
      <c r="E23" s="149">
        <v>645449</v>
      </c>
      <c r="F23" s="149">
        <f>E23-365754.52</f>
        <v>279694.48</v>
      </c>
      <c r="G23" s="149"/>
      <c r="H23" s="150">
        <v>40982</v>
      </c>
      <c r="I23" s="147" t="s">
        <v>364</v>
      </c>
      <c r="J23" s="151" t="s">
        <v>904</v>
      </c>
      <c r="K23" s="152"/>
      <c r="L23" s="153">
        <v>39028</v>
      </c>
      <c r="M23" s="538" t="s">
        <v>1216</v>
      </c>
      <c r="N23" s="545"/>
      <c r="O23" s="540"/>
    </row>
    <row r="24" spans="1:15" ht="24" customHeight="1">
      <c r="A24" s="154">
        <v>8</v>
      </c>
      <c r="B24" s="146">
        <v>18</v>
      </c>
      <c r="C24" s="147" t="s">
        <v>443</v>
      </c>
      <c r="D24" s="148">
        <v>1</v>
      </c>
      <c r="E24" s="149">
        <v>375940</v>
      </c>
      <c r="F24" s="149">
        <f>E24-213032.84</f>
        <v>162907.16</v>
      </c>
      <c r="G24" s="149"/>
      <c r="H24" s="150">
        <v>40982</v>
      </c>
      <c r="I24" s="147" t="s">
        <v>364</v>
      </c>
      <c r="J24" s="151" t="s">
        <v>904</v>
      </c>
      <c r="K24" s="152"/>
      <c r="L24" s="153">
        <v>39028</v>
      </c>
      <c r="M24" s="538" t="s">
        <v>1216</v>
      </c>
      <c r="N24" s="545"/>
      <c r="O24" s="540"/>
    </row>
    <row r="25" spans="1:15" ht="26.25" customHeight="1">
      <c r="A25" s="154">
        <v>9</v>
      </c>
      <c r="B25" s="146">
        <v>19</v>
      </c>
      <c r="C25" s="147" t="s">
        <v>443</v>
      </c>
      <c r="D25" s="148">
        <v>1</v>
      </c>
      <c r="E25" s="149">
        <v>737000</v>
      </c>
      <c r="F25" s="149">
        <f>E25-479049.86</f>
        <v>257950.14</v>
      </c>
      <c r="G25" s="149"/>
      <c r="H25" s="150">
        <v>40982</v>
      </c>
      <c r="I25" s="147" t="s">
        <v>364</v>
      </c>
      <c r="J25" s="151" t="s">
        <v>904</v>
      </c>
      <c r="K25" s="195"/>
      <c r="L25" s="153">
        <v>39343</v>
      </c>
      <c r="M25" s="538" t="s">
        <v>1216</v>
      </c>
      <c r="N25" s="539"/>
      <c r="O25" s="540"/>
    </row>
    <row r="26" spans="1:15" ht="26.25" customHeight="1">
      <c r="A26" s="154">
        <v>10</v>
      </c>
      <c r="B26" s="146" t="s">
        <v>480</v>
      </c>
      <c r="C26" s="147" t="s">
        <v>503</v>
      </c>
      <c r="D26" s="148">
        <v>1</v>
      </c>
      <c r="E26" s="149">
        <v>995945</v>
      </c>
      <c r="F26" s="149"/>
      <c r="G26" s="149"/>
      <c r="H26" s="150">
        <v>41432</v>
      </c>
      <c r="I26" s="147" t="s">
        <v>2143</v>
      </c>
      <c r="J26" s="151" t="s">
        <v>904</v>
      </c>
      <c r="K26" s="195"/>
      <c r="L26" s="153"/>
      <c r="M26" s="538" t="s">
        <v>1216</v>
      </c>
      <c r="N26" s="539"/>
      <c r="O26" s="540"/>
    </row>
    <row r="27" spans="1:15" ht="24.75" customHeight="1">
      <c r="A27" s="154">
        <v>11</v>
      </c>
      <c r="B27" s="146">
        <v>21</v>
      </c>
      <c r="C27" s="147" t="s">
        <v>2182</v>
      </c>
      <c r="D27" s="148">
        <v>1</v>
      </c>
      <c r="E27" s="149">
        <v>382000</v>
      </c>
      <c r="F27" s="149">
        <f>E27-127333.2</f>
        <v>254666.8</v>
      </c>
      <c r="G27" s="149"/>
      <c r="H27" s="150">
        <v>40982</v>
      </c>
      <c r="I27" s="147" t="s">
        <v>364</v>
      </c>
      <c r="J27" s="151" t="s">
        <v>904</v>
      </c>
      <c r="K27" s="152"/>
      <c r="L27" s="153">
        <v>39408</v>
      </c>
      <c r="M27" s="538" t="s">
        <v>1216</v>
      </c>
      <c r="N27" s="539"/>
      <c r="O27" s="540"/>
    </row>
    <row r="28" spans="1:12" ht="15.75" customHeight="1">
      <c r="A28" s="15">
        <v>12</v>
      </c>
      <c r="B28" s="77">
        <v>22</v>
      </c>
      <c r="C28" s="56" t="s">
        <v>2183</v>
      </c>
      <c r="D28" s="67">
        <v>1</v>
      </c>
      <c r="E28" s="72">
        <v>207000</v>
      </c>
      <c r="F28" s="72">
        <f>E28-138000</f>
        <v>69000</v>
      </c>
      <c r="G28" s="72"/>
      <c r="H28" s="71">
        <v>40982</v>
      </c>
      <c r="I28" s="56" t="s">
        <v>364</v>
      </c>
      <c r="J28" s="78" t="s">
        <v>904</v>
      </c>
      <c r="K28" s="75"/>
      <c r="L28" s="76">
        <v>38874</v>
      </c>
    </row>
    <row r="29" spans="1:15" ht="24.75" customHeight="1">
      <c r="A29" s="154">
        <v>13</v>
      </c>
      <c r="B29" s="146">
        <v>23</v>
      </c>
      <c r="C29" s="147" t="s">
        <v>1012</v>
      </c>
      <c r="D29" s="148">
        <v>1</v>
      </c>
      <c r="E29" s="149">
        <v>544833.33</v>
      </c>
      <c r="F29" s="149">
        <f>E29-363222.25</f>
        <v>181611.07999999996</v>
      </c>
      <c r="G29" s="149"/>
      <c r="H29" s="150">
        <v>40982</v>
      </c>
      <c r="I29" s="147" t="s">
        <v>364</v>
      </c>
      <c r="J29" s="151" t="s">
        <v>904</v>
      </c>
      <c r="K29" s="152"/>
      <c r="L29" s="153">
        <v>39804</v>
      </c>
      <c r="M29" s="538" t="s">
        <v>1216</v>
      </c>
      <c r="N29" s="539"/>
      <c r="O29" s="540"/>
    </row>
    <row r="30" spans="1:12" ht="13.5" customHeight="1">
      <c r="A30" s="15">
        <v>14</v>
      </c>
      <c r="B30" s="77">
        <v>24</v>
      </c>
      <c r="C30" s="56" t="s">
        <v>1013</v>
      </c>
      <c r="D30" s="67">
        <v>1</v>
      </c>
      <c r="E30" s="72">
        <v>131219</v>
      </c>
      <c r="F30" s="72">
        <f>E30-0</f>
        <v>131219</v>
      </c>
      <c r="G30" s="72"/>
      <c r="H30" s="71">
        <v>40982</v>
      </c>
      <c r="I30" s="56" t="s">
        <v>364</v>
      </c>
      <c r="J30" s="78" t="s">
        <v>904</v>
      </c>
      <c r="K30" s="75"/>
      <c r="L30" s="76">
        <v>35401</v>
      </c>
    </row>
    <row r="31" spans="1:14" ht="14.25" customHeight="1">
      <c r="A31" s="154">
        <v>15</v>
      </c>
      <c r="B31" s="146">
        <v>25</v>
      </c>
      <c r="C31" s="147" t="s">
        <v>1495</v>
      </c>
      <c r="D31" s="148">
        <v>1</v>
      </c>
      <c r="E31" s="149">
        <v>279800</v>
      </c>
      <c r="F31" s="149">
        <f>E31-158553.16</f>
        <v>121246.84</v>
      </c>
      <c r="G31" s="149"/>
      <c r="H31" s="150">
        <v>40982</v>
      </c>
      <c r="I31" s="147" t="s">
        <v>364</v>
      </c>
      <c r="J31" s="151" t="s">
        <v>904</v>
      </c>
      <c r="K31" s="152"/>
      <c r="L31" s="153">
        <v>39037</v>
      </c>
      <c r="M31" s="544" t="s">
        <v>1965</v>
      </c>
      <c r="N31" s="540"/>
    </row>
    <row r="32" spans="1:14" ht="12.75" customHeight="1">
      <c r="A32" s="154">
        <v>16</v>
      </c>
      <c r="B32" s="146">
        <v>26</v>
      </c>
      <c r="C32" s="147" t="s">
        <v>1496</v>
      </c>
      <c r="D32" s="148">
        <v>1</v>
      </c>
      <c r="E32" s="149">
        <v>63956</v>
      </c>
      <c r="F32" s="149">
        <f>E32-56494.42</f>
        <v>7461.580000000002</v>
      </c>
      <c r="G32" s="149"/>
      <c r="H32" s="150">
        <v>40982</v>
      </c>
      <c r="I32" s="147" t="s">
        <v>364</v>
      </c>
      <c r="J32" s="151" t="s">
        <v>904</v>
      </c>
      <c r="K32" s="152"/>
      <c r="L32" s="153">
        <v>40189</v>
      </c>
      <c r="M32" s="533" t="s">
        <v>1965</v>
      </c>
      <c r="N32" s="546"/>
    </row>
    <row r="33" spans="1:15" ht="27.75" customHeight="1">
      <c r="A33" s="154">
        <v>17</v>
      </c>
      <c r="B33" s="146">
        <v>27</v>
      </c>
      <c r="C33" s="147" t="s">
        <v>360</v>
      </c>
      <c r="D33" s="148">
        <v>1</v>
      </c>
      <c r="E33" s="149">
        <v>2526182</v>
      </c>
      <c r="F33" s="149">
        <f>E33-1293164.4</f>
        <v>1233017.6</v>
      </c>
      <c r="G33" s="149"/>
      <c r="H33" s="150">
        <v>40982</v>
      </c>
      <c r="I33" s="147" t="s">
        <v>364</v>
      </c>
      <c r="J33" s="151" t="s">
        <v>904</v>
      </c>
      <c r="K33" s="152"/>
      <c r="L33" s="153">
        <v>39380</v>
      </c>
      <c r="M33" s="538" t="s">
        <v>1216</v>
      </c>
      <c r="N33" s="539"/>
      <c r="O33" s="540"/>
    </row>
    <row r="34" spans="1:12" ht="27.75" customHeight="1">
      <c r="A34" s="15">
        <v>18</v>
      </c>
      <c r="B34" s="77">
        <v>28</v>
      </c>
      <c r="C34" s="56" t="s">
        <v>361</v>
      </c>
      <c r="D34" s="67">
        <v>1</v>
      </c>
      <c r="E34" s="72">
        <v>600000</v>
      </c>
      <c r="F34" s="72">
        <f>E34-G34</f>
        <v>291666.59</v>
      </c>
      <c r="G34" s="72">
        <v>308333.41</v>
      </c>
      <c r="H34" s="71">
        <v>40561</v>
      </c>
      <c r="I34" s="56" t="s">
        <v>2037</v>
      </c>
      <c r="J34" s="78" t="s">
        <v>904</v>
      </c>
      <c r="K34" s="75"/>
      <c r="L34" s="76">
        <v>40592</v>
      </c>
    </row>
    <row r="35" spans="1:14" ht="39" customHeight="1">
      <c r="A35" s="154">
        <v>19</v>
      </c>
      <c r="B35" s="146">
        <v>29</v>
      </c>
      <c r="C35" s="147" t="s">
        <v>362</v>
      </c>
      <c r="D35" s="148">
        <v>1</v>
      </c>
      <c r="E35" s="149">
        <v>289384</v>
      </c>
      <c r="F35" s="149">
        <f>E35-0</f>
        <v>289384</v>
      </c>
      <c r="G35" s="149"/>
      <c r="H35" s="150">
        <v>40982</v>
      </c>
      <c r="I35" s="147" t="s">
        <v>1912</v>
      </c>
      <c r="J35" s="151" t="s">
        <v>904</v>
      </c>
      <c r="K35" s="152"/>
      <c r="L35" s="153">
        <v>40574</v>
      </c>
      <c r="M35" s="544" t="s">
        <v>1965</v>
      </c>
      <c r="N35" s="540"/>
    </row>
    <row r="36" spans="1:15" ht="27.75" customHeight="1">
      <c r="A36" s="154">
        <v>20</v>
      </c>
      <c r="B36" s="146">
        <v>30</v>
      </c>
      <c r="C36" s="147" t="s">
        <v>2116</v>
      </c>
      <c r="D36" s="148">
        <v>1</v>
      </c>
      <c r="E36" s="149">
        <v>183312</v>
      </c>
      <c r="F36" s="149">
        <f>E36-0</f>
        <v>183312</v>
      </c>
      <c r="G36" s="149"/>
      <c r="H36" s="150">
        <v>40982</v>
      </c>
      <c r="I36" s="147" t="s">
        <v>364</v>
      </c>
      <c r="J36" s="151" t="s">
        <v>904</v>
      </c>
      <c r="K36" s="152"/>
      <c r="L36" s="153">
        <v>35188</v>
      </c>
      <c r="M36" s="538" t="s">
        <v>1216</v>
      </c>
      <c r="N36" s="539"/>
      <c r="O36" s="540"/>
    </row>
    <row r="37" spans="1:15" ht="26.25" customHeight="1">
      <c r="A37" s="154">
        <v>21</v>
      </c>
      <c r="B37" s="146">
        <v>31</v>
      </c>
      <c r="C37" s="147" t="s">
        <v>771</v>
      </c>
      <c r="D37" s="148">
        <v>1</v>
      </c>
      <c r="E37" s="149">
        <v>18307</v>
      </c>
      <c r="F37" s="149">
        <f>E37-0</f>
        <v>18307</v>
      </c>
      <c r="G37" s="149"/>
      <c r="H37" s="150">
        <v>40982</v>
      </c>
      <c r="I37" s="147" t="s">
        <v>364</v>
      </c>
      <c r="J37" s="151" t="s">
        <v>904</v>
      </c>
      <c r="K37" s="152"/>
      <c r="L37" s="153">
        <v>34790</v>
      </c>
      <c r="M37" s="538" t="s">
        <v>1216</v>
      </c>
      <c r="N37" s="539"/>
      <c r="O37" s="540"/>
    </row>
    <row r="38" spans="1:15" ht="25.5" customHeight="1">
      <c r="A38" s="154">
        <v>22</v>
      </c>
      <c r="B38" s="146">
        <v>32</v>
      </c>
      <c r="C38" s="147" t="s">
        <v>365</v>
      </c>
      <c r="D38" s="148">
        <v>1</v>
      </c>
      <c r="E38" s="149">
        <v>480000</v>
      </c>
      <c r="F38" s="149">
        <f>E38-0</f>
        <v>480000</v>
      </c>
      <c r="G38" s="149"/>
      <c r="H38" s="150">
        <v>40982</v>
      </c>
      <c r="I38" s="147" t="s">
        <v>364</v>
      </c>
      <c r="J38" s="151" t="s">
        <v>904</v>
      </c>
      <c r="K38" s="152"/>
      <c r="L38" s="153">
        <v>37530</v>
      </c>
      <c r="M38" s="538" t="s">
        <v>1216</v>
      </c>
      <c r="N38" s="539"/>
      <c r="O38" s="540"/>
    </row>
    <row r="39" spans="1:15" ht="41.25" customHeight="1">
      <c r="A39" s="154">
        <v>23</v>
      </c>
      <c r="B39" s="146">
        <v>33</v>
      </c>
      <c r="C39" s="147" t="s">
        <v>839</v>
      </c>
      <c r="D39" s="148">
        <v>1</v>
      </c>
      <c r="E39" s="149">
        <v>492000</v>
      </c>
      <c r="F39" s="149">
        <f>E39-251857.26</f>
        <v>240142.74</v>
      </c>
      <c r="G39" s="149"/>
      <c r="H39" s="150">
        <v>40982</v>
      </c>
      <c r="I39" s="147" t="s">
        <v>364</v>
      </c>
      <c r="J39" s="151" t="s">
        <v>904</v>
      </c>
      <c r="K39" s="152"/>
      <c r="L39" s="153">
        <v>39083</v>
      </c>
      <c r="M39" s="538" t="s">
        <v>1216</v>
      </c>
      <c r="N39" s="539"/>
      <c r="O39" s="540"/>
    </row>
    <row r="40" spans="1:15" ht="39.75" customHeight="1">
      <c r="A40" s="154">
        <v>24</v>
      </c>
      <c r="B40" s="146">
        <v>34</v>
      </c>
      <c r="C40" s="147" t="s">
        <v>840</v>
      </c>
      <c r="D40" s="148">
        <v>1</v>
      </c>
      <c r="E40" s="149">
        <v>1280000</v>
      </c>
      <c r="F40" s="149">
        <f>E40-1203809</f>
        <v>76191</v>
      </c>
      <c r="G40" s="149"/>
      <c r="H40" s="150">
        <v>40982</v>
      </c>
      <c r="I40" s="147" t="s">
        <v>364</v>
      </c>
      <c r="J40" s="151" t="s">
        <v>904</v>
      </c>
      <c r="K40" s="152"/>
      <c r="L40" s="153">
        <v>40462</v>
      </c>
      <c r="M40" s="538" t="s">
        <v>1216</v>
      </c>
      <c r="N40" s="539"/>
      <c r="O40" s="540"/>
    </row>
    <row r="41" spans="1:15" ht="27" customHeight="1">
      <c r="A41" s="154">
        <v>25</v>
      </c>
      <c r="B41" s="146">
        <v>35</v>
      </c>
      <c r="C41" s="147" t="s">
        <v>841</v>
      </c>
      <c r="D41" s="148">
        <v>1</v>
      </c>
      <c r="E41" s="149">
        <v>2235000</v>
      </c>
      <c r="F41" s="149">
        <f>E41-798214.44</f>
        <v>1436785.56</v>
      </c>
      <c r="G41" s="149"/>
      <c r="H41" s="150">
        <v>40982</v>
      </c>
      <c r="I41" s="147" t="s">
        <v>364</v>
      </c>
      <c r="J41" s="151" t="s">
        <v>904</v>
      </c>
      <c r="K41" s="152"/>
      <c r="L41" s="153">
        <v>39049</v>
      </c>
      <c r="M41" s="538" t="s">
        <v>1216</v>
      </c>
      <c r="N41" s="539"/>
      <c r="O41" s="540"/>
    </row>
    <row r="42" spans="1:15" ht="25.5" customHeight="1">
      <c r="A42" s="154">
        <v>26</v>
      </c>
      <c r="B42" s="146">
        <v>36</v>
      </c>
      <c r="C42" s="147" t="s">
        <v>842</v>
      </c>
      <c r="D42" s="148">
        <v>1</v>
      </c>
      <c r="E42" s="149">
        <v>1096500</v>
      </c>
      <c r="F42" s="149">
        <f>E42-391607.22</f>
        <v>704892.78</v>
      </c>
      <c r="G42" s="149"/>
      <c r="H42" s="150">
        <v>40982</v>
      </c>
      <c r="I42" s="147" t="s">
        <v>364</v>
      </c>
      <c r="J42" s="151" t="s">
        <v>904</v>
      </c>
      <c r="K42" s="179"/>
      <c r="L42" s="153">
        <v>39009</v>
      </c>
      <c r="M42" s="538" t="s">
        <v>1216</v>
      </c>
      <c r="N42" s="539"/>
      <c r="O42" s="540"/>
    </row>
    <row r="43" spans="1:15" ht="25.5" customHeight="1">
      <c r="A43" s="154">
        <v>27</v>
      </c>
      <c r="B43" s="146">
        <v>37</v>
      </c>
      <c r="C43" s="147" t="s">
        <v>1039</v>
      </c>
      <c r="D43" s="148">
        <v>1</v>
      </c>
      <c r="E43" s="149">
        <v>437142.96</v>
      </c>
      <c r="F43" s="149">
        <f>E43-176938.96</f>
        <v>260204.00000000003</v>
      </c>
      <c r="G43" s="149"/>
      <c r="H43" s="150">
        <v>40982</v>
      </c>
      <c r="I43" s="147" t="s">
        <v>364</v>
      </c>
      <c r="J43" s="151" t="s">
        <v>904</v>
      </c>
      <c r="K43" s="179"/>
      <c r="L43" s="153">
        <v>39066</v>
      </c>
      <c r="M43" s="538" t="s">
        <v>1216</v>
      </c>
      <c r="N43" s="539"/>
      <c r="O43" s="540"/>
    </row>
    <row r="44" spans="1:15" ht="39.75" customHeight="1">
      <c r="A44" s="154">
        <v>28</v>
      </c>
      <c r="B44" s="146">
        <v>38</v>
      </c>
      <c r="C44" s="147" t="s">
        <v>504</v>
      </c>
      <c r="D44" s="148">
        <v>1</v>
      </c>
      <c r="E44" s="149">
        <v>4633200</v>
      </c>
      <c r="F44" s="149">
        <f>E44-1434085.88</f>
        <v>3199114.12</v>
      </c>
      <c r="G44" s="149"/>
      <c r="H44" s="150">
        <v>40982</v>
      </c>
      <c r="I44" s="147" t="s">
        <v>364</v>
      </c>
      <c r="J44" s="151" t="s">
        <v>904</v>
      </c>
      <c r="K44" s="179"/>
      <c r="L44" s="153">
        <v>38860</v>
      </c>
      <c r="M44" s="538" t="s">
        <v>1216</v>
      </c>
      <c r="N44" s="539"/>
      <c r="O44" s="540"/>
    </row>
    <row r="45" spans="1:15" ht="27.75" customHeight="1">
      <c r="A45" s="154">
        <v>29</v>
      </c>
      <c r="B45" s="146">
        <v>39</v>
      </c>
      <c r="C45" s="147" t="s">
        <v>1212</v>
      </c>
      <c r="D45" s="148">
        <v>1</v>
      </c>
      <c r="E45" s="149">
        <v>5498315</v>
      </c>
      <c r="F45" s="149">
        <f>E45-2880069.8</f>
        <v>2618245.2</v>
      </c>
      <c r="G45" s="149"/>
      <c r="H45" s="150">
        <v>40982</v>
      </c>
      <c r="I45" s="147" t="s">
        <v>364</v>
      </c>
      <c r="J45" s="151" t="s">
        <v>904</v>
      </c>
      <c r="K45" s="179"/>
      <c r="L45" s="153">
        <v>39400</v>
      </c>
      <c r="M45" s="538" t="s">
        <v>1216</v>
      </c>
      <c r="N45" s="539"/>
      <c r="O45" s="540"/>
    </row>
    <row r="46" spans="1:15" ht="39.75" customHeight="1">
      <c r="A46" s="154">
        <v>30</v>
      </c>
      <c r="B46" s="146">
        <v>40</v>
      </c>
      <c r="C46" s="147" t="s">
        <v>393</v>
      </c>
      <c r="D46" s="148">
        <v>1</v>
      </c>
      <c r="E46" s="149">
        <v>1760200</v>
      </c>
      <c r="F46" s="149">
        <f>E46-628642.96</f>
        <v>1131557.04</v>
      </c>
      <c r="G46" s="149"/>
      <c r="H46" s="150">
        <v>40982</v>
      </c>
      <c r="I46" s="147" t="s">
        <v>364</v>
      </c>
      <c r="J46" s="151" t="s">
        <v>904</v>
      </c>
      <c r="K46" s="179"/>
      <c r="L46" s="153">
        <v>39037</v>
      </c>
      <c r="M46" s="538" t="s">
        <v>1216</v>
      </c>
      <c r="N46" s="539"/>
      <c r="O46" s="540"/>
    </row>
    <row r="47" spans="1:15" ht="27" customHeight="1">
      <c r="A47" s="154">
        <v>31</v>
      </c>
      <c r="B47" s="146">
        <v>41</v>
      </c>
      <c r="C47" s="147" t="s">
        <v>1849</v>
      </c>
      <c r="D47" s="148">
        <v>1</v>
      </c>
      <c r="E47" s="149">
        <v>477000</v>
      </c>
      <c r="F47" s="149">
        <f>E47-181714.36</f>
        <v>295285.64</v>
      </c>
      <c r="G47" s="149"/>
      <c r="H47" s="150">
        <v>40982</v>
      </c>
      <c r="I47" s="147" t="s">
        <v>364</v>
      </c>
      <c r="J47" s="151" t="s">
        <v>904</v>
      </c>
      <c r="K47" s="179"/>
      <c r="L47" s="153">
        <v>39037</v>
      </c>
      <c r="M47" s="538" t="s">
        <v>1216</v>
      </c>
      <c r="N47" s="539"/>
      <c r="O47" s="540"/>
    </row>
    <row r="48" spans="1:15" ht="39.75" customHeight="1">
      <c r="A48" s="154">
        <v>32</v>
      </c>
      <c r="B48" s="146">
        <v>42</v>
      </c>
      <c r="C48" s="147" t="s">
        <v>394</v>
      </c>
      <c r="D48" s="148">
        <v>1</v>
      </c>
      <c r="E48" s="149">
        <v>1262044</v>
      </c>
      <c r="F48" s="149">
        <f>E48-646046.47</f>
        <v>615997.53</v>
      </c>
      <c r="G48" s="149"/>
      <c r="H48" s="150">
        <v>40982</v>
      </c>
      <c r="I48" s="147" t="s">
        <v>364</v>
      </c>
      <c r="J48" s="151" t="s">
        <v>904</v>
      </c>
      <c r="K48" s="179"/>
      <c r="L48" s="153">
        <v>39372</v>
      </c>
      <c r="M48" s="538" t="s">
        <v>1216</v>
      </c>
      <c r="N48" s="539"/>
      <c r="O48" s="540"/>
    </row>
    <row r="49" spans="1:15" ht="26.25" customHeight="1">
      <c r="A49" s="154">
        <v>33</v>
      </c>
      <c r="B49" s="146">
        <v>43</v>
      </c>
      <c r="C49" s="147" t="s">
        <v>1360</v>
      </c>
      <c r="D49" s="148">
        <v>1</v>
      </c>
      <c r="E49" s="149">
        <v>1492943</v>
      </c>
      <c r="F49" s="149">
        <f>E49-0</f>
        <v>1492943</v>
      </c>
      <c r="G49" s="149"/>
      <c r="H49" s="150">
        <v>40982</v>
      </c>
      <c r="I49" s="147" t="s">
        <v>364</v>
      </c>
      <c r="J49" s="151" t="s">
        <v>904</v>
      </c>
      <c r="K49" s="179"/>
      <c r="L49" s="153">
        <v>37956</v>
      </c>
      <c r="M49" s="538" t="s">
        <v>1216</v>
      </c>
      <c r="N49" s="539"/>
      <c r="O49" s="540"/>
    </row>
    <row r="50" spans="1:15" ht="27.75" customHeight="1">
      <c r="A50" s="154">
        <v>34</v>
      </c>
      <c r="B50" s="146">
        <v>44</v>
      </c>
      <c r="C50" s="147" t="s">
        <v>755</v>
      </c>
      <c r="D50" s="148">
        <v>1</v>
      </c>
      <c r="E50" s="149">
        <v>615703</v>
      </c>
      <c r="F50" s="149">
        <f>E50-175915</f>
        <v>439788</v>
      </c>
      <c r="G50" s="149"/>
      <c r="H50" s="150">
        <v>40982</v>
      </c>
      <c r="I50" s="147" t="s">
        <v>364</v>
      </c>
      <c r="J50" s="151" t="s">
        <v>904</v>
      </c>
      <c r="K50" s="179"/>
      <c r="L50" s="153">
        <v>38472</v>
      </c>
      <c r="M50" s="538" t="s">
        <v>1216</v>
      </c>
      <c r="N50" s="539"/>
      <c r="O50" s="540"/>
    </row>
    <row r="51" spans="1:15" ht="27" customHeight="1">
      <c r="A51" s="154">
        <v>35</v>
      </c>
      <c r="B51" s="146">
        <v>45</v>
      </c>
      <c r="C51" s="147" t="s">
        <v>2428</v>
      </c>
      <c r="D51" s="148">
        <v>1</v>
      </c>
      <c r="E51" s="149">
        <v>415000</v>
      </c>
      <c r="F51" s="149">
        <f>E51-173055.32</f>
        <v>241944.68</v>
      </c>
      <c r="G51" s="149"/>
      <c r="H51" s="150">
        <v>40982</v>
      </c>
      <c r="I51" s="147" t="s">
        <v>364</v>
      </c>
      <c r="J51" s="151" t="s">
        <v>904</v>
      </c>
      <c r="K51" s="179"/>
      <c r="L51" s="153">
        <v>38047</v>
      </c>
      <c r="M51" s="538" t="s">
        <v>1216</v>
      </c>
      <c r="N51" s="539"/>
      <c r="O51" s="540"/>
    </row>
    <row r="52" spans="1:15" ht="28.5" customHeight="1">
      <c r="A52" s="154">
        <v>36</v>
      </c>
      <c r="B52" s="146">
        <v>46</v>
      </c>
      <c r="C52" s="147" t="s">
        <v>756</v>
      </c>
      <c r="D52" s="148">
        <v>1</v>
      </c>
      <c r="E52" s="149">
        <v>540000</v>
      </c>
      <c r="F52" s="149">
        <f>E52-353571.47</f>
        <v>186428.53000000003</v>
      </c>
      <c r="G52" s="149"/>
      <c r="H52" s="150">
        <v>40982</v>
      </c>
      <c r="I52" s="147" t="s">
        <v>364</v>
      </c>
      <c r="J52" s="151" t="s">
        <v>904</v>
      </c>
      <c r="K52" s="179"/>
      <c r="L52" s="153">
        <v>39680</v>
      </c>
      <c r="M52" s="538" t="s">
        <v>1216</v>
      </c>
      <c r="N52" s="539"/>
      <c r="O52" s="540"/>
    </row>
    <row r="53" spans="2:12" ht="12.75" customHeight="1">
      <c r="B53" s="77">
        <v>47</v>
      </c>
      <c r="C53" s="56" t="s">
        <v>1213</v>
      </c>
      <c r="D53" s="67">
        <v>1</v>
      </c>
      <c r="E53" s="72">
        <v>59615</v>
      </c>
      <c r="F53" s="72">
        <f>E53-47692.04</f>
        <v>11922.96</v>
      </c>
      <c r="G53" s="72"/>
      <c r="H53" s="71">
        <v>41002</v>
      </c>
      <c r="I53" s="56" t="s">
        <v>307</v>
      </c>
      <c r="J53" s="79" t="s">
        <v>1056</v>
      </c>
      <c r="K53" s="70"/>
      <c r="L53" s="76"/>
    </row>
    <row r="54" spans="2:12" ht="24.75" customHeight="1">
      <c r="B54" s="77">
        <v>48</v>
      </c>
      <c r="C54" s="56" t="s">
        <v>1531</v>
      </c>
      <c r="D54" s="67">
        <v>1</v>
      </c>
      <c r="E54" s="72">
        <v>107640</v>
      </c>
      <c r="F54" s="72">
        <f>E54-0</f>
        <v>107640</v>
      </c>
      <c r="G54" s="72"/>
      <c r="H54" s="71">
        <v>41002</v>
      </c>
      <c r="I54" s="56" t="s">
        <v>307</v>
      </c>
      <c r="J54" s="79" t="s">
        <v>1056</v>
      </c>
      <c r="K54" s="70"/>
      <c r="L54" s="76"/>
    </row>
    <row r="55" spans="2:12" ht="13.5" customHeight="1">
      <c r="B55" s="77">
        <v>49</v>
      </c>
      <c r="C55" s="56" t="s">
        <v>1532</v>
      </c>
      <c r="D55" s="67">
        <v>1</v>
      </c>
      <c r="E55" s="72">
        <v>130900</v>
      </c>
      <c r="F55" s="72">
        <f>E55-50450.96</f>
        <v>80449.04000000001</v>
      </c>
      <c r="G55" s="72"/>
      <c r="H55" s="71">
        <v>41002</v>
      </c>
      <c r="I55" s="56" t="s">
        <v>307</v>
      </c>
      <c r="J55" s="79" t="s">
        <v>1056</v>
      </c>
      <c r="K55" s="70"/>
      <c r="L55" s="76"/>
    </row>
    <row r="56" spans="2:12" ht="13.5" customHeight="1">
      <c r="B56" s="77">
        <v>50</v>
      </c>
      <c r="C56" s="56" t="s">
        <v>757</v>
      </c>
      <c r="D56" s="67">
        <v>1</v>
      </c>
      <c r="E56" s="72">
        <v>74700</v>
      </c>
      <c r="F56" s="72">
        <f>E56-67230</f>
        <v>7470</v>
      </c>
      <c r="G56" s="72"/>
      <c r="H56" s="71">
        <v>41002</v>
      </c>
      <c r="I56" s="56" t="s">
        <v>307</v>
      </c>
      <c r="J56" s="79" t="s">
        <v>1056</v>
      </c>
      <c r="K56" s="70"/>
      <c r="L56" s="76"/>
    </row>
    <row r="57" spans="2:12" ht="24.75" customHeight="1">
      <c r="B57" s="77">
        <v>51</v>
      </c>
      <c r="C57" s="56" t="s">
        <v>1030</v>
      </c>
      <c r="D57" s="67">
        <v>1</v>
      </c>
      <c r="E57" s="72">
        <v>71988</v>
      </c>
      <c r="F57" s="72">
        <f>E57-25399.66</f>
        <v>46588.34</v>
      </c>
      <c r="G57" s="72"/>
      <c r="H57" s="71">
        <v>41002</v>
      </c>
      <c r="I57" s="56" t="s">
        <v>307</v>
      </c>
      <c r="J57" s="79" t="s">
        <v>1056</v>
      </c>
      <c r="K57" s="70"/>
      <c r="L57" s="76"/>
    </row>
    <row r="58" spans="2:12" ht="27.75" customHeight="1">
      <c r="B58" s="77">
        <v>52</v>
      </c>
      <c r="C58" s="56" t="s">
        <v>1927</v>
      </c>
      <c r="D58" s="67">
        <v>1</v>
      </c>
      <c r="E58" s="72">
        <v>227562</v>
      </c>
      <c r="F58" s="72">
        <f>227562-22962.53</f>
        <v>204599.47</v>
      </c>
      <c r="G58" s="72"/>
      <c r="H58" s="71">
        <v>41002</v>
      </c>
      <c r="I58" s="56" t="s">
        <v>1728</v>
      </c>
      <c r="J58" s="155" t="s">
        <v>2088</v>
      </c>
      <c r="K58" s="70"/>
      <c r="L58" s="76"/>
    </row>
    <row r="59" spans="2:12" ht="24.75" customHeight="1">
      <c r="B59" s="77">
        <v>53</v>
      </c>
      <c r="C59" s="56" t="s">
        <v>1928</v>
      </c>
      <c r="D59" s="67">
        <v>1</v>
      </c>
      <c r="E59" s="72">
        <v>580420</v>
      </c>
      <c r="F59" s="72">
        <f>580420-393856.48</f>
        <v>186563.52000000002</v>
      </c>
      <c r="G59" s="72"/>
      <c r="H59" s="71">
        <v>41002</v>
      </c>
      <c r="I59" s="56" t="s">
        <v>1728</v>
      </c>
      <c r="J59" s="155" t="s">
        <v>2088</v>
      </c>
      <c r="K59" s="70"/>
      <c r="L59" s="76"/>
    </row>
    <row r="60" spans="2:12" ht="12.75" customHeight="1">
      <c r="B60" s="77">
        <v>54</v>
      </c>
      <c r="C60" s="56" t="s">
        <v>1353</v>
      </c>
      <c r="D60" s="67">
        <v>1</v>
      </c>
      <c r="E60" s="72">
        <v>315113.45</v>
      </c>
      <c r="F60" s="72">
        <v>315113.45</v>
      </c>
      <c r="G60" s="72"/>
      <c r="H60" s="71">
        <v>41002</v>
      </c>
      <c r="I60" s="56" t="s">
        <v>1728</v>
      </c>
      <c r="J60" s="155" t="s">
        <v>2088</v>
      </c>
      <c r="K60" s="70"/>
      <c r="L60" s="76"/>
    </row>
    <row r="61" spans="2:12" ht="24" customHeight="1">
      <c r="B61" s="77">
        <v>55</v>
      </c>
      <c r="C61" s="56" t="s">
        <v>1729</v>
      </c>
      <c r="D61" s="67">
        <v>1</v>
      </c>
      <c r="E61" s="72">
        <v>144720</v>
      </c>
      <c r="F61" s="72">
        <f>E61-0</f>
        <v>144720</v>
      </c>
      <c r="G61" s="72"/>
      <c r="H61" s="71">
        <v>41002</v>
      </c>
      <c r="I61" s="56" t="s">
        <v>1728</v>
      </c>
      <c r="J61" s="155" t="s">
        <v>2088</v>
      </c>
      <c r="K61" s="70"/>
      <c r="L61" s="76"/>
    </row>
    <row r="62" spans="2:12" ht="36.75" customHeight="1">
      <c r="B62" s="77">
        <v>56</v>
      </c>
      <c r="C62" s="56" t="s">
        <v>2113</v>
      </c>
      <c r="D62" s="67">
        <v>1</v>
      </c>
      <c r="E62" s="72">
        <v>369000</v>
      </c>
      <c r="F62" s="72">
        <f>E62-38130</f>
        <v>330870</v>
      </c>
      <c r="G62" s="72"/>
      <c r="H62" s="71">
        <v>41002</v>
      </c>
      <c r="I62" s="56" t="s">
        <v>1728</v>
      </c>
      <c r="J62" s="155" t="s">
        <v>2088</v>
      </c>
      <c r="K62" s="70"/>
      <c r="L62" s="76"/>
    </row>
    <row r="63" spans="2:12" ht="12.75" customHeight="1">
      <c r="B63" s="77">
        <v>57</v>
      </c>
      <c r="C63" s="56" t="s">
        <v>2275</v>
      </c>
      <c r="D63" s="67">
        <v>1</v>
      </c>
      <c r="E63" s="72">
        <v>108220</v>
      </c>
      <c r="F63" s="72">
        <f>E63-74723.42</f>
        <v>33496.58</v>
      </c>
      <c r="G63" s="72"/>
      <c r="H63" s="71">
        <v>41002</v>
      </c>
      <c r="I63" s="56" t="s">
        <v>1728</v>
      </c>
      <c r="J63" s="155" t="s">
        <v>2088</v>
      </c>
      <c r="K63" s="70"/>
      <c r="L63" s="76"/>
    </row>
    <row r="64" spans="2:12" ht="26.25" customHeight="1">
      <c r="B64" s="77">
        <v>58</v>
      </c>
      <c r="C64" s="56" t="s">
        <v>1730</v>
      </c>
      <c r="D64" s="67">
        <v>1</v>
      </c>
      <c r="E64" s="72">
        <v>78100</v>
      </c>
      <c r="F64" s="72">
        <f>E64-69422.24</f>
        <v>8677.759999999995</v>
      </c>
      <c r="G64" s="72"/>
      <c r="H64" s="71">
        <v>41002</v>
      </c>
      <c r="I64" s="56" t="s">
        <v>1728</v>
      </c>
      <c r="J64" s="155" t="s">
        <v>2088</v>
      </c>
      <c r="K64" s="70"/>
      <c r="L64" s="76"/>
    </row>
    <row r="65" spans="2:15" ht="27.75" customHeight="1">
      <c r="B65" s="146">
        <v>59</v>
      </c>
      <c r="C65" s="147" t="s">
        <v>1879</v>
      </c>
      <c r="D65" s="148">
        <v>1</v>
      </c>
      <c r="E65" s="149">
        <v>627000</v>
      </c>
      <c r="F65" s="149">
        <v>0</v>
      </c>
      <c r="G65" s="149"/>
      <c r="H65" s="150">
        <v>41185</v>
      </c>
      <c r="I65" s="196" t="s">
        <v>1008</v>
      </c>
      <c r="J65" s="151" t="s">
        <v>904</v>
      </c>
      <c r="K65" s="70"/>
      <c r="L65" s="76"/>
      <c r="M65" s="538" t="s">
        <v>1216</v>
      </c>
      <c r="N65" s="539"/>
      <c r="O65" s="540"/>
    </row>
    <row r="66" spans="2:15" ht="24" customHeight="1">
      <c r="B66" s="146">
        <v>60</v>
      </c>
      <c r="C66" s="147" t="s">
        <v>1880</v>
      </c>
      <c r="D66" s="148">
        <v>1</v>
      </c>
      <c r="E66" s="149">
        <v>576000</v>
      </c>
      <c r="F66" s="149">
        <v>0</v>
      </c>
      <c r="G66" s="149"/>
      <c r="H66" s="150">
        <v>41185</v>
      </c>
      <c r="I66" s="196" t="s">
        <v>1008</v>
      </c>
      <c r="J66" s="151" t="s">
        <v>904</v>
      </c>
      <c r="K66" s="70"/>
      <c r="L66" s="76"/>
      <c r="M66" s="538" t="s">
        <v>1216</v>
      </c>
      <c r="N66" s="539"/>
      <c r="O66" s="540"/>
    </row>
    <row r="67" spans="2:15" ht="38.25">
      <c r="B67" s="146">
        <v>61</v>
      </c>
      <c r="C67" s="147" t="s">
        <v>1409</v>
      </c>
      <c r="D67" s="148">
        <v>3</v>
      </c>
      <c r="E67" s="149">
        <v>6512950.5</v>
      </c>
      <c r="F67" s="149">
        <v>0</v>
      </c>
      <c r="G67" s="149"/>
      <c r="H67" s="150">
        <v>41185</v>
      </c>
      <c r="I67" s="196" t="s">
        <v>1008</v>
      </c>
      <c r="J67" s="151" t="s">
        <v>904</v>
      </c>
      <c r="K67" s="70"/>
      <c r="L67" s="76"/>
      <c r="M67" s="538" t="s">
        <v>1216</v>
      </c>
      <c r="N67" s="539"/>
      <c r="O67" s="540"/>
    </row>
    <row r="68" spans="2:15" ht="26.25" customHeight="1">
      <c r="B68" s="146">
        <v>63</v>
      </c>
      <c r="C68" s="147" t="s">
        <v>2034</v>
      </c>
      <c r="D68" s="148">
        <v>1</v>
      </c>
      <c r="E68" s="149">
        <v>998900</v>
      </c>
      <c r="F68" s="149">
        <v>0</v>
      </c>
      <c r="G68" s="149"/>
      <c r="H68" s="150">
        <v>41185</v>
      </c>
      <c r="I68" s="196" t="s">
        <v>1008</v>
      </c>
      <c r="J68" s="151" t="s">
        <v>904</v>
      </c>
      <c r="K68" s="70"/>
      <c r="L68" s="76"/>
      <c r="M68" s="538" t="s">
        <v>1216</v>
      </c>
      <c r="N68" s="539"/>
      <c r="O68" s="540"/>
    </row>
    <row r="69" spans="2:15" ht="36" customHeight="1">
      <c r="B69" s="146">
        <v>64</v>
      </c>
      <c r="C69" s="147" t="s">
        <v>1006</v>
      </c>
      <c r="D69" s="148" t="s">
        <v>1007</v>
      </c>
      <c r="E69" s="149">
        <v>4666533.33</v>
      </c>
      <c r="F69" s="149">
        <v>0</v>
      </c>
      <c r="G69" s="149"/>
      <c r="H69" s="150">
        <v>41185</v>
      </c>
      <c r="I69" s="196" t="s">
        <v>1008</v>
      </c>
      <c r="J69" s="151" t="s">
        <v>904</v>
      </c>
      <c r="K69" s="70"/>
      <c r="L69" s="76"/>
      <c r="M69" s="538" t="s">
        <v>1216</v>
      </c>
      <c r="N69" s="539"/>
      <c r="O69" s="540"/>
    </row>
    <row r="70" spans="2:12" ht="25.5">
      <c r="B70" s="77">
        <v>65</v>
      </c>
      <c r="C70" s="56" t="s">
        <v>1952</v>
      </c>
      <c r="D70" s="67">
        <v>1</v>
      </c>
      <c r="E70" s="72">
        <v>175000</v>
      </c>
      <c r="F70" s="72">
        <v>13610.88</v>
      </c>
      <c r="G70" s="72">
        <v>161389.12</v>
      </c>
      <c r="H70" s="71">
        <v>41402</v>
      </c>
      <c r="I70" s="74" t="s">
        <v>1959</v>
      </c>
      <c r="J70" s="125" t="s">
        <v>2106</v>
      </c>
      <c r="K70" s="10"/>
      <c r="L70" s="10"/>
    </row>
    <row r="71" spans="2:12" ht="25.5">
      <c r="B71" s="77">
        <v>66</v>
      </c>
      <c r="C71" s="56" t="s">
        <v>2107</v>
      </c>
      <c r="D71" s="67">
        <v>1</v>
      </c>
      <c r="E71" s="72">
        <v>81630</v>
      </c>
      <c r="F71" s="72">
        <f>E71-0.07</f>
        <v>81629.93</v>
      </c>
      <c r="G71" s="72"/>
      <c r="H71" s="71">
        <v>41430</v>
      </c>
      <c r="I71" s="74" t="s">
        <v>2108</v>
      </c>
      <c r="J71" s="156" t="s">
        <v>2109</v>
      </c>
      <c r="K71" s="10"/>
      <c r="L71" s="10"/>
    </row>
    <row r="72" spans="2:12" ht="25.5">
      <c r="B72" s="77">
        <v>67</v>
      </c>
      <c r="C72" s="56" t="s">
        <v>2110</v>
      </c>
      <c r="D72" s="67">
        <v>1</v>
      </c>
      <c r="E72" s="72">
        <v>67600</v>
      </c>
      <c r="F72" s="72">
        <f>E72-43640.3</f>
        <v>23959.699999999997</v>
      </c>
      <c r="G72" s="72"/>
      <c r="H72" s="71">
        <v>41430</v>
      </c>
      <c r="I72" s="74" t="s">
        <v>2108</v>
      </c>
      <c r="J72" s="156" t="s">
        <v>2109</v>
      </c>
      <c r="K72" s="10"/>
      <c r="L72" s="10"/>
    </row>
    <row r="73" spans="2:12" ht="25.5">
      <c r="B73" s="77">
        <v>68</v>
      </c>
      <c r="C73" s="56" t="s">
        <v>1472</v>
      </c>
      <c r="D73" s="67">
        <v>1</v>
      </c>
      <c r="E73" s="72">
        <v>66000</v>
      </c>
      <c r="F73" s="72">
        <f>E73-3666.72</f>
        <v>62333.28</v>
      </c>
      <c r="G73" s="72"/>
      <c r="H73" s="71">
        <v>41430</v>
      </c>
      <c r="I73" s="74" t="s">
        <v>2108</v>
      </c>
      <c r="J73" s="156" t="s">
        <v>2109</v>
      </c>
      <c r="K73" s="10"/>
      <c r="L73" s="10"/>
    </row>
    <row r="74" spans="2:12" ht="25.5">
      <c r="B74" s="77">
        <v>69</v>
      </c>
      <c r="C74" s="56" t="s">
        <v>1471</v>
      </c>
      <c r="D74" s="67">
        <v>1</v>
      </c>
      <c r="E74" s="72">
        <v>660000</v>
      </c>
      <c r="F74" s="72">
        <f>E74-87029.96</f>
        <v>572970.04</v>
      </c>
      <c r="G74" s="72"/>
      <c r="H74" s="71">
        <v>41430</v>
      </c>
      <c r="I74" s="74" t="s">
        <v>2108</v>
      </c>
      <c r="J74" s="156" t="s">
        <v>2109</v>
      </c>
      <c r="K74" s="10"/>
      <c r="L74" s="10"/>
    </row>
    <row r="75" spans="2:12" ht="41.25" customHeight="1">
      <c r="B75" s="77">
        <v>70</v>
      </c>
      <c r="C75" s="56" t="s">
        <v>1473</v>
      </c>
      <c r="D75" s="67">
        <v>1</v>
      </c>
      <c r="E75" s="72">
        <v>78100</v>
      </c>
      <c r="F75" s="72">
        <f>E75-36880.64</f>
        <v>41219.36</v>
      </c>
      <c r="G75" s="72"/>
      <c r="H75" s="71">
        <v>41430</v>
      </c>
      <c r="I75" s="74" t="s">
        <v>1474</v>
      </c>
      <c r="J75" s="82" t="s">
        <v>16</v>
      </c>
      <c r="K75" s="10"/>
      <c r="L75" s="10"/>
    </row>
    <row r="76" spans="2:12" ht="25.5">
      <c r="B76" s="77">
        <v>71</v>
      </c>
      <c r="C76" s="56" t="s">
        <v>1953</v>
      </c>
      <c r="D76" s="67">
        <v>1</v>
      </c>
      <c r="E76" s="72">
        <v>70000</v>
      </c>
      <c r="F76" s="72">
        <f>E76-7487.41</f>
        <v>62512.59</v>
      </c>
      <c r="G76" s="72"/>
      <c r="H76" s="71">
        <v>41430</v>
      </c>
      <c r="I76" s="74" t="s">
        <v>1474</v>
      </c>
      <c r="J76" s="82" t="s">
        <v>16</v>
      </c>
      <c r="K76" s="10"/>
      <c r="L76" s="10"/>
    </row>
    <row r="77" spans="2:12" ht="25.5">
      <c r="B77" s="77">
        <v>72</v>
      </c>
      <c r="C77" s="56" t="s">
        <v>1954</v>
      </c>
      <c r="D77" s="67">
        <v>1</v>
      </c>
      <c r="E77" s="72">
        <v>63000</v>
      </c>
      <c r="F77" s="72">
        <f>E77-35000</f>
        <v>28000</v>
      </c>
      <c r="G77" s="72"/>
      <c r="H77" s="71">
        <v>41430</v>
      </c>
      <c r="I77" s="74" t="s">
        <v>1474</v>
      </c>
      <c r="J77" s="82" t="s">
        <v>16</v>
      </c>
      <c r="K77" s="10"/>
      <c r="L77" s="10"/>
    </row>
    <row r="78" spans="2:12" ht="25.5">
      <c r="B78" s="77">
        <v>73</v>
      </c>
      <c r="C78" s="56" t="s">
        <v>1955</v>
      </c>
      <c r="D78" s="67">
        <v>1</v>
      </c>
      <c r="E78" s="72">
        <v>120044.3</v>
      </c>
      <c r="F78" s="72">
        <f>E78-62332.84</f>
        <v>57711.46000000001</v>
      </c>
      <c r="G78" s="72"/>
      <c r="H78" s="71">
        <v>41430</v>
      </c>
      <c r="I78" s="74" t="s">
        <v>1474</v>
      </c>
      <c r="J78" s="82" t="s">
        <v>16</v>
      </c>
      <c r="K78" s="10"/>
      <c r="L78" s="10"/>
    </row>
    <row r="79" spans="2:12" ht="25.5">
      <c r="B79" s="77">
        <v>74</v>
      </c>
      <c r="C79" s="56" t="s">
        <v>617</v>
      </c>
      <c r="D79" s="67">
        <v>1</v>
      </c>
      <c r="E79" s="72">
        <v>120401.22</v>
      </c>
      <c r="F79" s="72">
        <f>E79-34040.49</f>
        <v>86360.73000000001</v>
      </c>
      <c r="G79" s="72"/>
      <c r="H79" s="71">
        <v>41430</v>
      </c>
      <c r="I79" s="74" t="s">
        <v>1474</v>
      </c>
      <c r="J79" s="82" t="s">
        <v>16</v>
      </c>
      <c r="K79" s="10"/>
      <c r="L79" s="10"/>
    </row>
    <row r="80" spans="2:12" ht="25.5">
      <c r="B80" s="77">
        <v>75</v>
      </c>
      <c r="C80" s="56" t="s">
        <v>618</v>
      </c>
      <c r="D80" s="67">
        <v>1</v>
      </c>
      <c r="E80" s="72">
        <v>99999</v>
      </c>
      <c r="F80" s="72">
        <f>E80-9206.06</f>
        <v>90792.94</v>
      </c>
      <c r="G80" s="72"/>
      <c r="H80" s="71">
        <v>41430</v>
      </c>
      <c r="I80" s="74" t="s">
        <v>1474</v>
      </c>
      <c r="J80" s="82" t="s">
        <v>16</v>
      </c>
      <c r="K80" s="10"/>
      <c r="L80" s="10"/>
    </row>
    <row r="81" spans="2:12" ht="38.25">
      <c r="B81" s="77">
        <v>76</v>
      </c>
      <c r="C81" s="56" t="s">
        <v>619</v>
      </c>
      <c r="D81" s="67">
        <v>1</v>
      </c>
      <c r="E81" s="72">
        <v>369000</v>
      </c>
      <c r="F81" s="72">
        <v>0</v>
      </c>
      <c r="G81" s="72"/>
      <c r="H81" s="71">
        <v>41430</v>
      </c>
      <c r="I81" s="74" t="s">
        <v>1474</v>
      </c>
      <c r="J81" s="82" t="s">
        <v>16</v>
      </c>
      <c r="K81" s="10"/>
      <c r="L81" s="10"/>
    </row>
    <row r="82" spans="2:12" ht="25.5">
      <c r="B82" s="77">
        <v>77</v>
      </c>
      <c r="C82" s="56" t="s">
        <v>252</v>
      </c>
      <c r="D82" s="67">
        <v>1</v>
      </c>
      <c r="E82" s="72">
        <v>121945.9</v>
      </c>
      <c r="F82" s="72">
        <f>E82-63005.43</f>
        <v>58940.469999999994</v>
      </c>
      <c r="G82" s="72"/>
      <c r="H82" s="71">
        <v>41430</v>
      </c>
      <c r="I82" s="74" t="s">
        <v>1474</v>
      </c>
      <c r="J82" s="82" t="s">
        <v>16</v>
      </c>
      <c r="K82" s="10"/>
      <c r="L82" s="10"/>
    </row>
    <row r="83" spans="2:12" ht="25.5">
      <c r="B83" s="77">
        <v>78</v>
      </c>
      <c r="C83" s="56" t="s">
        <v>253</v>
      </c>
      <c r="D83" s="67">
        <v>1</v>
      </c>
      <c r="E83" s="72">
        <v>65849.1</v>
      </c>
      <c r="F83" s="72">
        <f>E83-5100.17</f>
        <v>60748.93000000001</v>
      </c>
      <c r="G83" s="72"/>
      <c r="H83" s="71">
        <v>41430</v>
      </c>
      <c r="I83" s="74" t="s">
        <v>254</v>
      </c>
      <c r="J83" s="205" t="s">
        <v>21</v>
      </c>
      <c r="K83" s="10"/>
      <c r="L83" s="10"/>
    </row>
    <row r="84" spans="2:12" ht="25.5">
      <c r="B84" s="77">
        <v>79</v>
      </c>
      <c r="C84" s="56" t="s">
        <v>255</v>
      </c>
      <c r="D84" s="67">
        <v>1</v>
      </c>
      <c r="E84" s="72">
        <v>65849.1</v>
      </c>
      <c r="F84" s="72">
        <f>E84-5100.17</f>
        <v>60748.93000000001</v>
      </c>
      <c r="G84" s="72"/>
      <c r="H84" s="71">
        <v>41430</v>
      </c>
      <c r="I84" s="74" t="s">
        <v>609</v>
      </c>
      <c r="J84" s="84" t="s">
        <v>22</v>
      </c>
      <c r="K84" s="10"/>
      <c r="L84" s="10"/>
    </row>
    <row r="85" spans="2:12" ht="25.5">
      <c r="B85" s="77">
        <v>80</v>
      </c>
      <c r="C85" s="56" t="s">
        <v>610</v>
      </c>
      <c r="D85" s="67">
        <v>1</v>
      </c>
      <c r="E85" s="72">
        <v>1364145</v>
      </c>
      <c r="F85" s="72">
        <f>E85-1227730.5</f>
        <v>136414.5</v>
      </c>
      <c r="G85" s="72"/>
      <c r="H85" s="71">
        <v>41430</v>
      </c>
      <c r="I85" s="74" t="s">
        <v>609</v>
      </c>
      <c r="J85" s="84" t="s">
        <v>22</v>
      </c>
      <c r="K85" s="10"/>
      <c r="L85" s="10"/>
    </row>
    <row r="86" spans="2:12" ht="25.5">
      <c r="B86" s="77">
        <v>81</v>
      </c>
      <c r="C86" s="56" t="s">
        <v>611</v>
      </c>
      <c r="D86" s="67">
        <v>1</v>
      </c>
      <c r="E86" s="72">
        <v>728790</v>
      </c>
      <c r="F86" s="72">
        <f>E86-47923.43</f>
        <v>680866.57</v>
      </c>
      <c r="G86" s="72"/>
      <c r="H86" s="71">
        <v>41430</v>
      </c>
      <c r="I86" s="74" t="s">
        <v>609</v>
      </c>
      <c r="J86" s="84" t="s">
        <v>22</v>
      </c>
      <c r="K86" s="10"/>
      <c r="L86" s="10"/>
    </row>
    <row r="87" spans="1:15" ht="25.5" customHeight="1">
      <c r="A87" s="157"/>
      <c r="B87" s="146">
        <v>82</v>
      </c>
      <c r="C87" s="147" t="s">
        <v>357</v>
      </c>
      <c r="D87" s="148">
        <v>1</v>
      </c>
      <c r="E87" s="149">
        <v>506333.33</v>
      </c>
      <c r="F87" s="149"/>
      <c r="G87" s="149"/>
      <c r="H87" s="150"/>
      <c r="I87" s="197" t="s">
        <v>359</v>
      </c>
      <c r="J87" s="151" t="s">
        <v>904</v>
      </c>
      <c r="K87" s="179"/>
      <c r="L87" s="198">
        <v>41584</v>
      </c>
      <c r="M87" s="538" t="s">
        <v>1216</v>
      </c>
      <c r="N87" s="539"/>
      <c r="O87" s="540"/>
    </row>
    <row r="88" spans="1:15" ht="27" customHeight="1">
      <c r="A88" s="157"/>
      <c r="B88" s="146">
        <v>83</v>
      </c>
      <c r="C88" s="147" t="s">
        <v>358</v>
      </c>
      <c r="D88" s="148">
        <v>1</v>
      </c>
      <c r="E88" s="149">
        <v>935000</v>
      </c>
      <c r="F88" s="149"/>
      <c r="G88" s="149"/>
      <c r="H88" s="150"/>
      <c r="I88" s="197" t="s">
        <v>359</v>
      </c>
      <c r="J88" s="151" t="s">
        <v>904</v>
      </c>
      <c r="K88" s="179"/>
      <c r="L88" s="198">
        <v>41541</v>
      </c>
      <c r="M88" s="538" t="s">
        <v>1216</v>
      </c>
      <c r="N88" s="539"/>
      <c r="O88" s="540"/>
    </row>
    <row r="89" spans="2:15" ht="25.5">
      <c r="B89" s="146">
        <v>84</v>
      </c>
      <c r="C89" s="147" t="s">
        <v>358</v>
      </c>
      <c r="D89" s="148">
        <v>1</v>
      </c>
      <c r="E89" s="149">
        <v>935000</v>
      </c>
      <c r="F89" s="179"/>
      <c r="G89" s="179"/>
      <c r="H89" s="179"/>
      <c r="I89" s="197" t="s">
        <v>359</v>
      </c>
      <c r="J89" s="151" t="s">
        <v>904</v>
      </c>
      <c r="K89" s="179"/>
      <c r="L89" s="198">
        <v>41542</v>
      </c>
      <c r="M89" s="538" t="s">
        <v>1216</v>
      </c>
      <c r="N89" s="539"/>
      <c r="O89" s="540"/>
    </row>
    <row r="90" spans="2:15" ht="26.25" customHeight="1">
      <c r="B90" s="146">
        <v>85</v>
      </c>
      <c r="C90" s="147" t="s">
        <v>2144</v>
      </c>
      <c r="D90" s="148">
        <v>2</v>
      </c>
      <c r="E90" s="149">
        <v>363520</v>
      </c>
      <c r="F90" s="149"/>
      <c r="G90" s="149"/>
      <c r="H90" s="150">
        <v>41432</v>
      </c>
      <c r="I90" s="74" t="s">
        <v>2145</v>
      </c>
      <c r="J90" s="151" t="s">
        <v>904</v>
      </c>
      <c r="K90" s="70"/>
      <c r="L90" s="76"/>
      <c r="M90" s="538" t="s">
        <v>1216</v>
      </c>
      <c r="N90" s="539"/>
      <c r="O90" s="540"/>
    </row>
    <row r="91" spans="2:15" ht="75.75" customHeight="1">
      <c r="B91" s="146">
        <v>86</v>
      </c>
      <c r="C91" s="147" t="s">
        <v>1010</v>
      </c>
      <c r="D91" s="148">
        <v>2</v>
      </c>
      <c r="E91" s="149">
        <v>1134491.24</v>
      </c>
      <c r="F91" s="149"/>
      <c r="G91" s="149"/>
      <c r="H91" s="150">
        <v>41362</v>
      </c>
      <c r="I91" s="74" t="s">
        <v>1217</v>
      </c>
      <c r="J91" s="151" t="s">
        <v>904</v>
      </c>
      <c r="K91" s="70"/>
      <c r="L91" s="76"/>
      <c r="M91" s="538" t="s">
        <v>1216</v>
      </c>
      <c r="N91" s="539"/>
      <c r="O91" s="540"/>
    </row>
    <row r="92" spans="2:15" ht="27" customHeight="1">
      <c r="B92" s="146">
        <v>87</v>
      </c>
      <c r="C92" s="147" t="s">
        <v>1011</v>
      </c>
      <c r="D92" s="148">
        <v>1</v>
      </c>
      <c r="E92" s="149">
        <v>253525</v>
      </c>
      <c r="F92" s="149">
        <f>E92-G92</f>
        <v>0</v>
      </c>
      <c r="G92" s="149">
        <v>253525</v>
      </c>
      <c r="H92" s="150">
        <v>41362</v>
      </c>
      <c r="I92" s="74" t="s">
        <v>240</v>
      </c>
      <c r="J92" s="151" t="s">
        <v>904</v>
      </c>
      <c r="K92" s="70"/>
      <c r="L92" s="76"/>
      <c r="M92" s="538" t="s">
        <v>1216</v>
      </c>
      <c r="N92" s="539"/>
      <c r="O92" s="540"/>
    </row>
    <row r="93" spans="2:15" ht="39.75" customHeight="1">
      <c r="B93" s="146">
        <v>88</v>
      </c>
      <c r="C93" s="147" t="s">
        <v>2035</v>
      </c>
      <c r="D93" s="148">
        <v>1</v>
      </c>
      <c r="E93" s="149">
        <v>1400000</v>
      </c>
      <c r="F93" s="149">
        <f>E93-G93</f>
        <v>0</v>
      </c>
      <c r="G93" s="149">
        <v>1400000</v>
      </c>
      <c r="H93" s="150">
        <v>41363</v>
      </c>
      <c r="I93" s="74" t="s">
        <v>240</v>
      </c>
      <c r="J93" s="151" t="s">
        <v>904</v>
      </c>
      <c r="K93" s="70"/>
      <c r="L93" s="76"/>
      <c r="M93" s="538" t="s">
        <v>1216</v>
      </c>
      <c r="N93" s="539"/>
      <c r="O93" s="540"/>
    </row>
    <row r="94" spans="2:15" ht="36.75" customHeight="1">
      <c r="B94" s="146">
        <v>89</v>
      </c>
      <c r="C94" s="147" t="s">
        <v>1922</v>
      </c>
      <c r="D94" s="148">
        <v>1</v>
      </c>
      <c r="E94" s="149">
        <v>829814.25</v>
      </c>
      <c r="F94" s="149">
        <f>E94-G94</f>
        <v>20751</v>
      </c>
      <c r="G94" s="149">
        <v>809063.25</v>
      </c>
      <c r="H94" s="150" t="s">
        <v>1923</v>
      </c>
      <c r="I94" s="74"/>
      <c r="J94" s="151" t="s">
        <v>904</v>
      </c>
      <c r="K94" s="70"/>
      <c r="L94" s="76"/>
      <c r="M94" s="538" t="s">
        <v>1216</v>
      </c>
      <c r="N94" s="539"/>
      <c r="O94" s="540"/>
    </row>
    <row r="95" spans="2:15" ht="28.5" customHeight="1">
      <c r="B95" s="146">
        <v>90</v>
      </c>
      <c r="C95" s="147" t="s">
        <v>1726</v>
      </c>
      <c r="D95" s="148">
        <v>1</v>
      </c>
      <c r="E95" s="149">
        <v>365900</v>
      </c>
      <c r="F95" s="149"/>
      <c r="G95" s="149"/>
      <c r="H95" s="150"/>
      <c r="I95" s="74"/>
      <c r="J95" s="151" t="s">
        <v>904</v>
      </c>
      <c r="K95" s="70"/>
      <c r="L95" s="76"/>
      <c r="M95" s="538" t="s">
        <v>1216</v>
      </c>
      <c r="N95" s="539"/>
      <c r="O95" s="540"/>
    </row>
    <row r="96" spans="2:15" ht="36.75" customHeight="1">
      <c r="B96" s="146">
        <v>91</v>
      </c>
      <c r="C96" s="147" t="s">
        <v>1727</v>
      </c>
      <c r="D96" s="148">
        <v>1</v>
      </c>
      <c r="E96" s="149">
        <v>126730</v>
      </c>
      <c r="F96" s="149"/>
      <c r="G96" s="149"/>
      <c r="H96" s="150"/>
      <c r="I96" s="74"/>
      <c r="J96" s="151" t="s">
        <v>904</v>
      </c>
      <c r="K96" s="70"/>
      <c r="L96" s="76"/>
      <c r="M96" s="538" t="s">
        <v>1216</v>
      </c>
      <c r="N96" s="539"/>
      <c r="O96" s="540"/>
    </row>
    <row r="97" spans="2:15" ht="38.25">
      <c r="B97" s="146">
        <v>92</v>
      </c>
      <c r="C97" s="222" t="s">
        <v>128</v>
      </c>
      <c r="D97" s="227">
        <v>1</v>
      </c>
      <c r="E97" s="228">
        <v>196000</v>
      </c>
      <c r="F97" s="228"/>
      <c r="G97" s="228">
        <v>196000</v>
      </c>
      <c r="H97" s="229">
        <v>41638</v>
      </c>
      <c r="I97" s="230" t="s">
        <v>129</v>
      </c>
      <c r="J97" s="224" t="s">
        <v>72</v>
      </c>
      <c r="K97" s="179"/>
      <c r="L97" s="223">
        <v>41638</v>
      </c>
      <c r="M97" s="541" t="s">
        <v>631</v>
      </c>
      <c r="N97" s="542"/>
      <c r="O97" s="543"/>
    </row>
    <row r="98" spans="2:15" ht="25.5">
      <c r="B98" s="77">
        <v>93</v>
      </c>
      <c r="C98" s="226" t="s">
        <v>1014</v>
      </c>
      <c r="D98" s="214">
        <v>1</v>
      </c>
      <c r="E98" s="72">
        <v>149000</v>
      </c>
      <c r="F98" s="72">
        <v>0</v>
      </c>
      <c r="G98" s="72">
        <f>E98</f>
        <v>149000</v>
      </c>
      <c r="H98" s="71">
        <v>42481</v>
      </c>
      <c r="I98" s="56" t="s">
        <v>1028</v>
      </c>
      <c r="J98" s="225" t="s">
        <v>1605</v>
      </c>
      <c r="K98" s="10"/>
      <c r="L98" s="214" t="s">
        <v>1026</v>
      </c>
      <c r="M98" s="535"/>
      <c r="N98" s="536"/>
      <c r="O98" s="537"/>
    </row>
    <row r="99" spans="2:15" ht="25.5">
      <c r="B99" s="77">
        <v>94</v>
      </c>
      <c r="C99" s="226" t="s">
        <v>1015</v>
      </c>
      <c r="D99" s="214">
        <v>1</v>
      </c>
      <c r="E99" s="72">
        <v>106296</v>
      </c>
      <c r="F99" s="72">
        <v>0</v>
      </c>
      <c r="G99" s="72">
        <f aca="true" t="shared" si="0" ref="G99:G109">E99</f>
        <v>106296</v>
      </c>
      <c r="H99" s="71">
        <v>42481</v>
      </c>
      <c r="I99" s="56" t="s">
        <v>1028</v>
      </c>
      <c r="J99" s="225" t="s">
        <v>1605</v>
      </c>
      <c r="K99" s="10"/>
      <c r="L99" s="214" t="s">
        <v>1026</v>
      </c>
      <c r="M99" s="535"/>
      <c r="N99" s="536"/>
      <c r="O99" s="537"/>
    </row>
    <row r="100" spans="2:15" ht="25.5">
      <c r="B100" s="77">
        <v>95</v>
      </c>
      <c r="C100" s="226" t="s">
        <v>1016</v>
      </c>
      <c r="D100" s="214">
        <v>3</v>
      </c>
      <c r="E100" s="72">
        <v>169359</v>
      </c>
      <c r="F100" s="72">
        <v>0</v>
      </c>
      <c r="G100" s="72">
        <f t="shared" si="0"/>
        <v>169359</v>
      </c>
      <c r="H100" s="71">
        <v>42481</v>
      </c>
      <c r="I100" s="56" t="s">
        <v>1028</v>
      </c>
      <c r="J100" s="225" t="s">
        <v>1605</v>
      </c>
      <c r="K100" s="10"/>
      <c r="L100" s="214" t="s">
        <v>1026</v>
      </c>
      <c r="M100" s="535"/>
      <c r="N100" s="536"/>
      <c r="O100" s="537"/>
    </row>
    <row r="101" spans="2:15" ht="25.5">
      <c r="B101" s="77">
        <v>96</v>
      </c>
      <c r="C101" s="226" t="s">
        <v>1017</v>
      </c>
      <c r="D101" s="214">
        <v>2</v>
      </c>
      <c r="E101" s="72">
        <v>270000</v>
      </c>
      <c r="F101" s="72">
        <v>0</v>
      </c>
      <c r="G101" s="72">
        <f t="shared" si="0"/>
        <v>270000</v>
      </c>
      <c r="H101" s="71">
        <v>42481</v>
      </c>
      <c r="I101" s="56" t="s">
        <v>1028</v>
      </c>
      <c r="J101" s="225" t="s">
        <v>1605</v>
      </c>
      <c r="K101" s="10"/>
      <c r="L101" s="214" t="s">
        <v>1026</v>
      </c>
      <c r="M101" s="535"/>
      <c r="N101" s="536"/>
      <c r="O101" s="537"/>
    </row>
    <row r="102" spans="2:15" ht="25.5">
      <c r="B102" s="77">
        <v>97</v>
      </c>
      <c r="C102" s="226" t="s">
        <v>1018</v>
      </c>
      <c r="D102" s="214">
        <v>2</v>
      </c>
      <c r="E102" s="72">
        <v>118136</v>
      </c>
      <c r="F102" s="72">
        <v>0</v>
      </c>
      <c r="G102" s="72">
        <f t="shared" si="0"/>
        <v>118136</v>
      </c>
      <c r="H102" s="71">
        <v>42481</v>
      </c>
      <c r="I102" s="56" t="s">
        <v>1028</v>
      </c>
      <c r="J102" s="225" t="s">
        <v>1605</v>
      </c>
      <c r="K102" s="10"/>
      <c r="L102" s="214" t="s">
        <v>1026</v>
      </c>
      <c r="M102" s="535"/>
      <c r="N102" s="536"/>
      <c r="O102" s="537"/>
    </row>
    <row r="103" spans="2:15" ht="25.5">
      <c r="B103" s="77">
        <v>98</v>
      </c>
      <c r="C103" s="226" t="s">
        <v>1019</v>
      </c>
      <c r="D103" s="214">
        <v>1</v>
      </c>
      <c r="E103" s="72">
        <v>106152</v>
      </c>
      <c r="F103" s="72">
        <v>0</v>
      </c>
      <c r="G103" s="72">
        <f t="shared" si="0"/>
        <v>106152</v>
      </c>
      <c r="H103" s="71">
        <v>42481</v>
      </c>
      <c r="I103" s="56" t="s">
        <v>1028</v>
      </c>
      <c r="J103" s="225" t="s">
        <v>1605</v>
      </c>
      <c r="K103" s="10"/>
      <c r="L103" s="214" t="s">
        <v>1026</v>
      </c>
      <c r="M103" s="535"/>
      <c r="N103" s="536"/>
      <c r="O103" s="537"/>
    </row>
    <row r="104" spans="2:15" ht="25.5">
      <c r="B104" s="77">
        <v>99</v>
      </c>
      <c r="C104" s="226" t="s">
        <v>1020</v>
      </c>
      <c r="D104" s="214">
        <v>1</v>
      </c>
      <c r="E104" s="72">
        <v>61754</v>
      </c>
      <c r="F104" s="72">
        <v>0</v>
      </c>
      <c r="G104" s="72">
        <f t="shared" si="0"/>
        <v>61754</v>
      </c>
      <c r="H104" s="71">
        <v>42481</v>
      </c>
      <c r="I104" s="56" t="s">
        <v>1028</v>
      </c>
      <c r="J104" s="225" t="s">
        <v>1605</v>
      </c>
      <c r="K104" s="10"/>
      <c r="L104" s="214" t="s">
        <v>1026</v>
      </c>
      <c r="M104" s="535"/>
      <c r="N104" s="536"/>
      <c r="O104" s="537"/>
    </row>
    <row r="105" spans="2:15" ht="25.5">
      <c r="B105" s="77">
        <v>100</v>
      </c>
      <c r="C105" s="226" t="s">
        <v>1021</v>
      </c>
      <c r="D105" s="214">
        <v>1</v>
      </c>
      <c r="E105" s="72">
        <v>111500</v>
      </c>
      <c r="F105" s="72">
        <v>0</v>
      </c>
      <c r="G105" s="72">
        <f t="shared" si="0"/>
        <v>111500</v>
      </c>
      <c r="H105" s="71">
        <v>42481</v>
      </c>
      <c r="I105" s="56" t="s">
        <v>1028</v>
      </c>
      <c r="J105" s="225" t="s">
        <v>1605</v>
      </c>
      <c r="K105" s="10"/>
      <c r="L105" s="214" t="s">
        <v>1027</v>
      </c>
      <c r="M105" s="535"/>
      <c r="N105" s="536"/>
      <c r="O105" s="537"/>
    </row>
    <row r="106" spans="2:15" ht="25.5">
      <c r="B106" s="77">
        <v>101</v>
      </c>
      <c r="C106" s="226" t="s">
        <v>1022</v>
      </c>
      <c r="D106" s="214">
        <v>1</v>
      </c>
      <c r="E106" s="72">
        <v>243693</v>
      </c>
      <c r="F106" s="72">
        <v>0</v>
      </c>
      <c r="G106" s="72">
        <f t="shared" si="0"/>
        <v>243693</v>
      </c>
      <c r="H106" s="71">
        <v>42481</v>
      </c>
      <c r="I106" s="56" t="s">
        <v>1028</v>
      </c>
      <c r="J106" s="225" t="s">
        <v>1605</v>
      </c>
      <c r="K106" s="10"/>
      <c r="L106" s="214" t="s">
        <v>1026</v>
      </c>
      <c r="M106" s="535"/>
      <c r="N106" s="536"/>
      <c r="O106" s="537"/>
    </row>
    <row r="107" spans="2:15" ht="25.5">
      <c r="B107" s="77">
        <v>102</v>
      </c>
      <c r="C107" s="226" t="s">
        <v>1023</v>
      </c>
      <c r="D107" s="214">
        <v>1</v>
      </c>
      <c r="E107" s="72">
        <v>55739</v>
      </c>
      <c r="F107" s="72">
        <v>0</v>
      </c>
      <c r="G107" s="72">
        <f t="shared" si="0"/>
        <v>55739</v>
      </c>
      <c r="H107" s="71">
        <v>42481</v>
      </c>
      <c r="I107" s="56" t="s">
        <v>1028</v>
      </c>
      <c r="J107" s="225" t="s">
        <v>1605</v>
      </c>
      <c r="K107" s="10"/>
      <c r="L107" s="214" t="s">
        <v>1026</v>
      </c>
      <c r="M107" s="535"/>
      <c r="N107" s="536"/>
      <c r="O107" s="537"/>
    </row>
    <row r="108" spans="2:15" ht="25.5">
      <c r="B108" s="77">
        <v>103</v>
      </c>
      <c r="C108" s="226" t="s">
        <v>1024</v>
      </c>
      <c r="D108" s="214">
        <v>1</v>
      </c>
      <c r="E108" s="72">
        <v>198988</v>
      </c>
      <c r="F108" s="72">
        <v>0</v>
      </c>
      <c r="G108" s="72">
        <f t="shared" si="0"/>
        <v>198988</v>
      </c>
      <c r="H108" s="71">
        <v>42481</v>
      </c>
      <c r="I108" s="56" t="s">
        <v>1028</v>
      </c>
      <c r="J108" s="225" t="s">
        <v>1605</v>
      </c>
      <c r="K108" s="10"/>
      <c r="L108" s="214" t="s">
        <v>1026</v>
      </c>
      <c r="M108" s="535"/>
      <c r="N108" s="536"/>
      <c r="O108" s="537"/>
    </row>
    <row r="109" spans="2:15" ht="25.5">
      <c r="B109" s="77">
        <v>104</v>
      </c>
      <c r="C109" s="226" t="s">
        <v>1025</v>
      </c>
      <c r="D109" s="214">
        <v>1</v>
      </c>
      <c r="E109" s="72">
        <v>204000</v>
      </c>
      <c r="F109" s="72">
        <v>0</v>
      </c>
      <c r="G109" s="72">
        <f t="shared" si="0"/>
        <v>204000</v>
      </c>
      <c r="H109" s="71">
        <v>42481</v>
      </c>
      <c r="I109" s="56" t="s">
        <v>1028</v>
      </c>
      <c r="J109" s="225" t="s">
        <v>1605</v>
      </c>
      <c r="K109" s="10"/>
      <c r="L109" s="214" t="s">
        <v>1026</v>
      </c>
      <c r="M109" s="535"/>
      <c r="N109" s="536"/>
      <c r="O109" s="537"/>
    </row>
    <row r="110" spans="2:15" ht="25.5">
      <c r="B110" s="77">
        <v>105</v>
      </c>
      <c r="C110" s="18" t="s">
        <v>2510</v>
      </c>
      <c r="D110" s="130">
        <v>1</v>
      </c>
      <c r="E110" s="104">
        <v>1953800</v>
      </c>
      <c r="F110" s="104">
        <f>E110-G110</f>
        <v>0</v>
      </c>
      <c r="G110" s="104">
        <v>1953800</v>
      </c>
      <c r="H110" s="7">
        <v>42950</v>
      </c>
      <c r="I110" s="379" t="s">
        <v>2541</v>
      </c>
      <c r="J110" s="125" t="s">
        <v>2106</v>
      </c>
      <c r="K110" s="10"/>
      <c r="L110" s="214"/>
      <c r="M110" s="370"/>
      <c r="N110" s="371"/>
      <c r="O110" s="372"/>
    </row>
    <row r="111" spans="2:15" ht="25.5">
      <c r="B111" s="77">
        <v>106</v>
      </c>
      <c r="C111" s="18" t="s">
        <v>2511</v>
      </c>
      <c r="D111" s="130">
        <v>1</v>
      </c>
      <c r="E111" s="104">
        <v>348487</v>
      </c>
      <c r="F111" s="104">
        <f>E111-G111</f>
        <v>0</v>
      </c>
      <c r="G111" s="104">
        <v>348487</v>
      </c>
      <c r="H111" s="7">
        <v>42950</v>
      </c>
      <c r="I111" s="379" t="s">
        <v>2541</v>
      </c>
      <c r="J111" s="125" t="s">
        <v>2106</v>
      </c>
      <c r="K111" s="10"/>
      <c r="L111" s="214"/>
      <c r="M111" s="370"/>
      <c r="N111" s="371"/>
      <c r="O111" s="372"/>
    </row>
    <row r="112" spans="2:15" ht="33.75">
      <c r="B112" s="77">
        <v>107</v>
      </c>
      <c r="C112" s="18" t="s">
        <v>2535</v>
      </c>
      <c r="D112" s="130">
        <v>1</v>
      </c>
      <c r="E112" s="104">
        <v>208000</v>
      </c>
      <c r="F112" s="104">
        <v>0</v>
      </c>
      <c r="G112" s="104">
        <v>208000</v>
      </c>
      <c r="H112" s="377">
        <v>43090</v>
      </c>
      <c r="I112" s="376" t="s">
        <v>2529</v>
      </c>
      <c r="J112" s="36" t="s">
        <v>653</v>
      </c>
      <c r="K112" s="10"/>
      <c r="L112" s="10"/>
      <c r="M112" s="535"/>
      <c r="N112" s="536"/>
      <c r="O112" s="537"/>
    </row>
    <row r="113" spans="2:12" ht="38.25">
      <c r="B113" s="77">
        <v>108</v>
      </c>
      <c r="C113" s="18" t="s">
        <v>2536</v>
      </c>
      <c r="D113" s="130">
        <v>1</v>
      </c>
      <c r="E113" s="104">
        <v>77300</v>
      </c>
      <c r="F113" s="104">
        <v>0</v>
      </c>
      <c r="G113" s="104">
        <v>77300</v>
      </c>
      <c r="H113" s="377">
        <v>43090</v>
      </c>
      <c r="I113" s="376" t="s">
        <v>2529</v>
      </c>
      <c r="J113" s="36" t="s">
        <v>653</v>
      </c>
      <c r="K113" s="10"/>
      <c r="L113" s="10"/>
    </row>
    <row r="114" spans="2:12" ht="38.25">
      <c r="B114" s="77">
        <v>109</v>
      </c>
      <c r="C114" s="18" t="s">
        <v>2537</v>
      </c>
      <c r="D114" s="130">
        <v>1</v>
      </c>
      <c r="E114" s="104">
        <v>77800</v>
      </c>
      <c r="F114" s="104">
        <v>0</v>
      </c>
      <c r="G114" s="104">
        <v>77800</v>
      </c>
      <c r="H114" s="377">
        <v>43090</v>
      </c>
      <c r="I114" s="376" t="s">
        <v>2529</v>
      </c>
      <c r="J114" s="36" t="s">
        <v>653</v>
      </c>
      <c r="K114" s="10"/>
      <c r="L114" s="10"/>
    </row>
    <row r="115" spans="2:12" ht="38.25">
      <c r="B115" s="77">
        <v>110</v>
      </c>
      <c r="C115" s="18" t="s">
        <v>2538</v>
      </c>
      <c r="D115" s="130">
        <v>1</v>
      </c>
      <c r="E115" s="104">
        <v>86300</v>
      </c>
      <c r="F115" s="104">
        <v>0</v>
      </c>
      <c r="G115" s="104">
        <v>86300</v>
      </c>
      <c r="H115" s="377">
        <v>43090</v>
      </c>
      <c r="I115" s="376" t="s">
        <v>2529</v>
      </c>
      <c r="J115" s="36" t="s">
        <v>653</v>
      </c>
      <c r="K115" s="10"/>
      <c r="L115" s="10"/>
    </row>
    <row r="116" spans="2:10" ht="33.75">
      <c r="B116" s="77">
        <v>111</v>
      </c>
      <c r="C116" s="18" t="s">
        <v>2539</v>
      </c>
      <c r="D116" s="130">
        <v>1</v>
      </c>
      <c r="E116" s="104">
        <v>292000</v>
      </c>
      <c r="F116" s="104">
        <v>0</v>
      </c>
      <c r="G116" s="104">
        <v>292000</v>
      </c>
      <c r="H116" s="377">
        <v>43090</v>
      </c>
      <c r="I116" s="376" t="s">
        <v>2529</v>
      </c>
      <c r="J116" s="36" t="s">
        <v>653</v>
      </c>
    </row>
    <row r="117" spans="2:10" ht="38.25">
      <c r="B117" s="77">
        <v>112</v>
      </c>
      <c r="C117" s="18" t="s">
        <v>2540</v>
      </c>
      <c r="D117" s="130">
        <v>1</v>
      </c>
      <c r="E117" s="104">
        <v>252000</v>
      </c>
      <c r="F117" s="104">
        <v>0</v>
      </c>
      <c r="G117" s="104">
        <v>252000</v>
      </c>
      <c r="H117" s="377">
        <v>43090</v>
      </c>
      <c r="I117" s="376" t="s">
        <v>2529</v>
      </c>
      <c r="J117" s="36" t="s">
        <v>653</v>
      </c>
    </row>
    <row r="118" spans="2:10" ht="25.5">
      <c r="B118" s="77">
        <v>113</v>
      </c>
      <c r="C118" s="18" t="s">
        <v>2518</v>
      </c>
      <c r="D118" s="130">
        <v>1</v>
      </c>
      <c r="E118" s="104">
        <v>66401.8</v>
      </c>
      <c r="F118" s="104">
        <f aca="true" t="shared" si="1" ref="F118:F133">E118-G118</f>
        <v>1844.4900000000052</v>
      </c>
      <c r="G118" s="104">
        <v>64557.31</v>
      </c>
      <c r="H118" s="378">
        <v>43090</v>
      </c>
      <c r="I118" s="376" t="s">
        <v>2529</v>
      </c>
      <c r="J118" s="35" t="s">
        <v>1890</v>
      </c>
    </row>
    <row r="119" spans="2:10" ht="25.5">
      <c r="B119" s="77">
        <v>114</v>
      </c>
      <c r="C119" s="18" t="s">
        <v>2519</v>
      </c>
      <c r="D119" s="130">
        <v>1</v>
      </c>
      <c r="E119" s="104">
        <v>99174.8</v>
      </c>
      <c r="F119" s="104">
        <f t="shared" si="1"/>
        <v>5671.520000000004</v>
      </c>
      <c r="G119" s="104">
        <v>93503.28</v>
      </c>
      <c r="H119" s="378">
        <v>43090</v>
      </c>
      <c r="I119" s="376" t="s">
        <v>2529</v>
      </c>
      <c r="J119" s="35" t="s">
        <v>1890</v>
      </c>
    </row>
    <row r="120" spans="2:10" ht="25.5">
      <c r="B120" s="77">
        <v>115</v>
      </c>
      <c r="C120" s="18" t="s">
        <v>2520</v>
      </c>
      <c r="D120" s="130">
        <v>1</v>
      </c>
      <c r="E120" s="104">
        <v>81924.7</v>
      </c>
      <c r="F120" s="104">
        <f t="shared" si="1"/>
        <v>2275.6900000000023</v>
      </c>
      <c r="G120" s="104">
        <v>79649.01</v>
      </c>
      <c r="H120" s="378">
        <v>43090</v>
      </c>
      <c r="I120" s="376" t="s">
        <v>2529</v>
      </c>
      <c r="J120" s="35" t="s">
        <v>1890</v>
      </c>
    </row>
    <row r="121" spans="2:10" ht="25.5">
      <c r="B121" s="77">
        <v>116</v>
      </c>
      <c r="C121" s="18" t="s">
        <v>2521</v>
      </c>
      <c r="D121" s="130">
        <v>1</v>
      </c>
      <c r="E121" s="104">
        <v>89182.4</v>
      </c>
      <c r="F121" s="104">
        <f t="shared" si="1"/>
        <v>2477.2899999999936</v>
      </c>
      <c r="G121" s="104">
        <v>86705.11</v>
      </c>
      <c r="H121" s="378">
        <v>43090</v>
      </c>
      <c r="I121" s="376" t="s">
        <v>2529</v>
      </c>
      <c r="J121" s="35" t="s">
        <v>1890</v>
      </c>
    </row>
    <row r="122" spans="2:10" ht="25.5">
      <c r="B122" s="77">
        <v>117</v>
      </c>
      <c r="C122" s="18" t="s">
        <v>2522</v>
      </c>
      <c r="D122" s="130">
        <v>1</v>
      </c>
      <c r="E122" s="104">
        <v>73000.2</v>
      </c>
      <c r="F122" s="104">
        <f t="shared" si="1"/>
        <v>2027.7799999999988</v>
      </c>
      <c r="G122" s="104">
        <v>70972.42</v>
      </c>
      <c r="H122" s="378">
        <v>43090</v>
      </c>
      <c r="I122" s="376" t="s">
        <v>2529</v>
      </c>
      <c r="J122" s="35" t="s">
        <v>1890</v>
      </c>
    </row>
    <row r="123" spans="2:10" ht="25.5">
      <c r="B123" s="77">
        <v>118</v>
      </c>
      <c r="C123" s="18" t="s">
        <v>2523</v>
      </c>
      <c r="D123" s="130">
        <v>1</v>
      </c>
      <c r="E123" s="104">
        <v>158900</v>
      </c>
      <c r="F123" s="104">
        <f t="shared" si="1"/>
        <v>0</v>
      </c>
      <c r="G123" s="104">
        <v>158900</v>
      </c>
      <c r="H123" s="378">
        <v>43090</v>
      </c>
      <c r="I123" s="376" t="s">
        <v>2529</v>
      </c>
      <c r="J123" s="35" t="s">
        <v>1890</v>
      </c>
    </row>
    <row r="124" spans="2:10" ht="25.5">
      <c r="B124" s="77">
        <v>119</v>
      </c>
      <c r="C124" s="18" t="s">
        <v>2524</v>
      </c>
      <c r="D124" s="130">
        <v>1</v>
      </c>
      <c r="E124" s="104">
        <v>87600</v>
      </c>
      <c r="F124" s="104">
        <f t="shared" si="1"/>
        <v>0</v>
      </c>
      <c r="G124" s="104">
        <v>87600</v>
      </c>
      <c r="H124" s="378">
        <v>43090</v>
      </c>
      <c r="I124" s="376" t="s">
        <v>2529</v>
      </c>
      <c r="J124" s="35" t="s">
        <v>1890</v>
      </c>
    </row>
    <row r="125" spans="2:10" ht="25.5">
      <c r="B125" s="77">
        <v>120</v>
      </c>
      <c r="C125" s="18" t="s">
        <v>2525</v>
      </c>
      <c r="D125" s="130">
        <v>1</v>
      </c>
      <c r="E125" s="104">
        <v>127418</v>
      </c>
      <c r="F125" s="104">
        <f t="shared" si="1"/>
        <v>1061.820000000007</v>
      </c>
      <c r="G125" s="104">
        <v>126356.18</v>
      </c>
      <c r="H125" s="378">
        <v>43090</v>
      </c>
      <c r="I125" s="376" t="s">
        <v>2529</v>
      </c>
      <c r="J125" s="35" t="s">
        <v>1890</v>
      </c>
    </row>
    <row r="126" spans="2:10" ht="25.5">
      <c r="B126" s="77">
        <v>121</v>
      </c>
      <c r="C126" s="18" t="s">
        <v>2526</v>
      </c>
      <c r="D126" s="130">
        <v>1</v>
      </c>
      <c r="E126" s="104">
        <v>76834</v>
      </c>
      <c r="F126" s="104">
        <f t="shared" si="1"/>
        <v>0</v>
      </c>
      <c r="G126" s="104">
        <v>76834</v>
      </c>
      <c r="H126" s="378">
        <v>43090</v>
      </c>
      <c r="I126" s="376" t="s">
        <v>2529</v>
      </c>
      <c r="J126" s="35" t="s">
        <v>1890</v>
      </c>
    </row>
    <row r="127" spans="2:10" ht="25.5">
      <c r="B127" s="77">
        <v>122</v>
      </c>
      <c r="C127" s="18" t="s">
        <v>2527</v>
      </c>
      <c r="D127" s="130">
        <v>1</v>
      </c>
      <c r="E127" s="104">
        <v>169252</v>
      </c>
      <c r="F127" s="104">
        <f t="shared" si="1"/>
        <v>0</v>
      </c>
      <c r="G127" s="104">
        <v>169252</v>
      </c>
      <c r="H127" s="378">
        <v>43090</v>
      </c>
      <c r="I127" s="376" t="s">
        <v>2529</v>
      </c>
      <c r="J127" s="35" t="s">
        <v>1890</v>
      </c>
    </row>
    <row r="128" spans="2:10" ht="25.5">
      <c r="B128" s="77">
        <v>123</v>
      </c>
      <c r="C128" s="18" t="s">
        <v>2528</v>
      </c>
      <c r="D128" s="130">
        <v>1</v>
      </c>
      <c r="E128" s="104">
        <v>81800</v>
      </c>
      <c r="F128" s="104">
        <f t="shared" si="1"/>
        <v>0</v>
      </c>
      <c r="G128" s="104">
        <v>81800</v>
      </c>
      <c r="H128" s="378">
        <v>43090</v>
      </c>
      <c r="I128" s="376" t="s">
        <v>2529</v>
      </c>
      <c r="J128" s="35" t="s">
        <v>1890</v>
      </c>
    </row>
    <row r="129" spans="2:10" ht="25.5">
      <c r="B129" s="77">
        <v>124</v>
      </c>
      <c r="C129" s="18" t="s">
        <v>2530</v>
      </c>
      <c r="D129" s="130">
        <v>1</v>
      </c>
      <c r="E129" s="104">
        <v>64623</v>
      </c>
      <c r="F129" s="104">
        <f t="shared" si="1"/>
        <v>1795.0800000000017</v>
      </c>
      <c r="G129" s="104">
        <v>62827.92</v>
      </c>
      <c r="H129" s="378">
        <v>43090</v>
      </c>
      <c r="I129" s="376" t="s">
        <v>2529</v>
      </c>
      <c r="J129" s="139" t="s">
        <v>500</v>
      </c>
    </row>
    <row r="130" spans="2:10" ht="25.5">
      <c r="B130" s="77">
        <v>125</v>
      </c>
      <c r="C130" s="18" t="s">
        <v>2531</v>
      </c>
      <c r="D130" s="130">
        <v>1</v>
      </c>
      <c r="E130" s="104">
        <v>76203</v>
      </c>
      <c r="F130" s="104">
        <f t="shared" si="1"/>
        <v>2116.75</v>
      </c>
      <c r="G130" s="104">
        <v>74086.25</v>
      </c>
      <c r="H130" s="378">
        <v>43090</v>
      </c>
      <c r="I130" s="376" t="s">
        <v>2529</v>
      </c>
      <c r="J130" s="139" t="s">
        <v>500</v>
      </c>
    </row>
    <row r="131" spans="2:10" ht="25.5">
      <c r="B131" s="77">
        <v>126</v>
      </c>
      <c r="C131" s="18" t="s">
        <v>2532</v>
      </c>
      <c r="D131" s="130">
        <v>1</v>
      </c>
      <c r="E131" s="104">
        <v>112198</v>
      </c>
      <c r="F131" s="104">
        <f t="shared" si="1"/>
        <v>3116.6100000000006</v>
      </c>
      <c r="G131" s="104">
        <v>109081.39</v>
      </c>
      <c r="H131" s="378">
        <v>43090</v>
      </c>
      <c r="I131" s="376" t="s">
        <v>2529</v>
      </c>
      <c r="J131" s="139" t="s">
        <v>500</v>
      </c>
    </row>
    <row r="132" spans="2:10" ht="25.5">
      <c r="B132" s="77">
        <v>127</v>
      </c>
      <c r="C132" s="18" t="s">
        <v>2533</v>
      </c>
      <c r="D132" s="130">
        <v>1</v>
      </c>
      <c r="E132" s="104">
        <v>193594</v>
      </c>
      <c r="F132" s="104">
        <f t="shared" si="1"/>
        <v>5377.609999999986</v>
      </c>
      <c r="G132" s="104">
        <v>188216.39</v>
      </c>
      <c r="H132" s="378">
        <v>43090</v>
      </c>
      <c r="I132" s="376" t="s">
        <v>2529</v>
      </c>
      <c r="J132" s="139" t="s">
        <v>500</v>
      </c>
    </row>
    <row r="133" spans="2:10" ht="25.5">
      <c r="B133" s="77">
        <v>128</v>
      </c>
      <c r="C133" s="18" t="s">
        <v>2534</v>
      </c>
      <c r="D133" s="130">
        <v>1</v>
      </c>
      <c r="E133" s="104">
        <v>233910.72</v>
      </c>
      <c r="F133" s="104">
        <f t="shared" si="1"/>
        <v>6497.5199999999895</v>
      </c>
      <c r="G133" s="104">
        <v>227413.2</v>
      </c>
      <c r="H133" s="378">
        <v>43090</v>
      </c>
      <c r="I133" s="376" t="s">
        <v>2529</v>
      </c>
      <c r="J133" s="139" t="s">
        <v>500</v>
      </c>
    </row>
    <row r="134" spans="2:10" ht="25.5">
      <c r="B134" s="497">
        <v>129</v>
      </c>
      <c r="C134" s="55" t="s">
        <v>2822</v>
      </c>
      <c r="D134" s="10">
        <v>1</v>
      </c>
      <c r="E134" s="10">
        <v>2997000</v>
      </c>
      <c r="F134" s="10">
        <v>0</v>
      </c>
      <c r="G134" s="10">
        <v>2997000</v>
      </c>
      <c r="H134" s="10"/>
      <c r="I134" s="376" t="s">
        <v>2823</v>
      </c>
      <c r="J134" s="10" t="s">
        <v>2106</v>
      </c>
    </row>
    <row r="135" spans="5:7" ht="12.75">
      <c r="E135" s="467">
        <f>SUM(E7:E134)-E97-E96-E95-E94-E93-E92-E91-E90-E89-E88-E87-E69-E68-E67-E66-E65-E52-E51-E50-E49-E48-E47-E46-E45-E44-E43-E42-E41-E40-E39-E38-E37-E36-E35-E32-E31-E29-E27-E26-E25-E24-E23-E22-E21-E20-E19-E18-E17</f>
        <v>21893846.41000002</v>
      </c>
      <c r="F135" s="467"/>
      <c r="G135" s="467">
        <f>SUM(G7:G134)-G97-G96-G95-G94-G93-G92-G91-G90-G89-G88-G87-G69-G68-G67-G66-G65-G52-G51-G50-G49-G48-G47-G46-G45-G44-G43-G42-G41-G40-G39-G38-G37-G36-G35-G32-G31-G29-G27-G26-G25-G24-G23-G22-G21-G20-G19-G18-G17</f>
        <v>10993413.889999999</v>
      </c>
    </row>
  </sheetData>
  <sheetProtection/>
  <mergeCells count="62">
    <mergeCell ref="M45:O45"/>
    <mergeCell ref="M46:O46"/>
    <mergeCell ref="M51:O51"/>
    <mergeCell ref="M69:O69"/>
    <mergeCell ref="M65:O65"/>
    <mergeCell ref="M66:O66"/>
    <mergeCell ref="M67:O67"/>
    <mergeCell ref="M68:O68"/>
    <mergeCell ref="M52:O52"/>
    <mergeCell ref="M44:O44"/>
    <mergeCell ref="M38:O38"/>
    <mergeCell ref="M47:O47"/>
    <mergeCell ref="M50:O50"/>
    <mergeCell ref="M48:O48"/>
    <mergeCell ref="M43:O43"/>
    <mergeCell ref="M49:O49"/>
    <mergeCell ref="M40:O40"/>
    <mergeCell ref="M39:O39"/>
    <mergeCell ref="M42:O42"/>
    <mergeCell ref="M29:O29"/>
    <mergeCell ref="M41:O41"/>
    <mergeCell ref="M33:O33"/>
    <mergeCell ref="M36:O36"/>
    <mergeCell ref="M37:O37"/>
    <mergeCell ref="M35:N35"/>
    <mergeCell ref="M31:N31"/>
    <mergeCell ref="M32:N32"/>
    <mergeCell ref="M21:N21"/>
    <mergeCell ref="M22:O22"/>
    <mergeCell ref="M25:O25"/>
    <mergeCell ref="M23:O23"/>
    <mergeCell ref="M24:O24"/>
    <mergeCell ref="M27:O27"/>
    <mergeCell ref="M87:O87"/>
    <mergeCell ref="M88:O88"/>
    <mergeCell ref="M99:O99"/>
    <mergeCell ref="M100:O100"/>
    <mergeCell ref="M90:O90"/>
    <mergeCell ref="M17:O17"/>
    <mergeCell ref="M18:O18"/>
    <mergeCell ref="M19:O19"/>
    <mergeCell ref="M20:O20"/>
    <mergeCell ref="M26:O26"/>
    <mergeCell ref="M112:O112"/>
    <mergeCell ref="M106:O106"/>
    <mergeCell ref="M107:O107"/>
    <mergeCell ref="M108:O108"/>
    <mergeCell ref="M109:O109"/>
    <mergeCell ref="M93:O93"/>
    <mergeCell ref="M101:O101"/>
    <mergeCell ref="M95:O95"/>
    <mergeCell ref="M96:O96"/>
    <mergeCell ref="M97:O97"/>
    <mergeCell ref="M102:O102"/>
    <mergeCell ref="M103:O103"/>
    <mergeCell ref="M104:O104"/>
    <mergeCell ref="M105:O105"/>
    <mergeCell ref="M98:O98"/>
    <mergeCell ref="M89:O89"/>
    <mergeCell ref="M94:O94"/>
    <mergeCell ref="M91:O91"/>
    <mergeCell ref="M92:O9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53" sqref="F153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20.75390625" style="0" customWidth="1"/>
    <col min="4" max="4" width="6.125" style="0" customWidth="1"/>
    <col min="5" max="5" width="12.375" style="0" customWidth="1"/>
    <col min="6" max="6" width="10.875" style="0" customWidth="1"/>
    <col min="7" max="7" width="14.00390625" style="0" customWidth="1"/>
    <col min="8" max="8" width="8.375" style="0" customWidth="1"/>
    <col min="9" max="9" width="9.00390625" style="0" customWidth="1"/>
    <col min="10" max="10" width="13.625" style="0" customWidth="1"/>
    <col min="11" max="11" width="16.75390625" style="0" customWidth="1"/>
    <col min="12" max="12" width="15.25390625" style="0" customWidth="1"/>
    <col min="13" max="13" width="29.00390625" style="0" customWidth="1"/>
  </cols>
  <sheetData>
    <row r="2" ht="12.75">
      <c r="C2" s="38" t="s">
        <v>2162</v>
      </c>
    </row>
    <row r="4" spans="2:12" ht="138.75" customHeight="1">
      <c r="B4" s="103" t="s">
        <v>1888</v>
      </c>
      <c r="C4" s="103" t="s">
        <v>1935</v>
      </c>
      <c r="D4" s="103" t="s">
        <v>2437</v>
      </c>
      <c r="E4" s="103" t="s">
        <v>2089</v>
      </c>
      <c r="F4" s="103" t="s">
        <v>1352</v>
      </c>
      <c r="G4" s="103" t="s">
        <v>165</v>
      </c>
      <c r="H4" s="103" t="s">
        <v>688</v>
      </c>
      <c r="I4" s="103" t="s">
        <v>1304</v>
      </c>
      <c r="J4" s="103" t="s">
        <v>1322</v>
      </c>
      <c r="K4" s="103" t="s">
        <v>697</v>
      </c>
      <c r="L4" s="103" t="s">
        <v>363</v>
      </c>
    </row>
    <row r="5" spans="2:12" ht="27.75" customHeight="1">
      <c r="B5" s="17">
        <v>1</v>
      </c>
      <c r="C5" s="18" t="s">
        <v>651</v>
      </c>
      <c r="D5" s="130">
        <v>1</v>
      </c>
      <c r="E5" s="104">
        <v>115194.09</v>
      </c>
      <c r="F5" s="104">
        <f>E5-111994.25</f>
        <v>3199.8399999999965</v>
      </c>
      <c r="G5" s="104"/>
      <c r="H5" s="10"/>
      <c r="I5" s="10"/>
      <c r="J5" s="36" t="s">
        <v>653</v>
      </c>
      <c r="K5" s="10"/>
      <c r="L5" s="97">
        <v>41372</v>
      </c>
    </row>
    <row r="6" spans="2:12" ht="25.5" customHeight="1">
      <c r="B6" s="17">
        <v>2</v>
      </c>
      <c r="C6" s="18" t="s">
        <v>1891</v>
      </c>
      <c r="D6" s="130">
        <v>1</v>
      </c>
      <c r="E6" s="104">
        <v>88755</v>
      </c>
      <c r="F6" s="104">
        <f>E6-82837.96</f>
        <v>5917.039999999994</v>
      </c>
      <c r="G6" s="104"/>
      <c r="H6" s="10"/>
      <c r="I6" s="10"/>
      <c r="J6" s="36" t="s">
        <v>653</v>
      </c>
      <c r="K6" s="10"/>
      <c r="L6" s="97">
        <v>41106</v>
      </c>
    </row>
    <row r="7" spans="2:12" ht="24.75" customHeight="1">
      <c r="B7" s="17">
        <v>3</v>
      </c>
      <c r="C7" s="18" t="s">
        <v>2376</v>
      </c>
      <c r="D7" s="130">
        <v>1</v>
      </c>
      <c r="E7" s="104">
        <v>77644.8</v>
      </c>
      <c r="F7" s="104">
        <f>E7-34508.8</f>
        <v>43136</v>
      </c>
      <c r="G7" s="104"/>
      <c r="H7" s="10"/>
      <c r="I7" s="10"/>
      <c r="J7" s="36" t="s">
        <v>653</v>
      </c>
      <c r="K7" s="10"/>
      <c r="L7" s="97">
        <v>40728</v>
      </c>
    </row>
    <row r="8" spans="2:12" ht="24.75" customHeight="1">
      <c r="B8" s="17">
        <v>4</v>
      </c>
      <c r="C8" s="18" t="s">
        <v>763</v>
      </c>
      <c r="D8" s="130">
        <v>1</v>
      </c>
      <c r="E8" s="104">
        <v>82020.96</v>
      </c>
      <c r="F8" s="104">
        <f>E8</f>
        <v>82020.96</v>
      </c>
      <c r="G8" s="104"/>
      <c r="H8" s="10"/>
      <c r="I8" s="10"/>
      <c r="J8" s="36" t="s">
        <v>653</v>
      </c>
      <c r="K8" s="10"/>
      <c r="L8" s="97">
        <v>36892</v>
      </c>
    </row>
    <row r="9" spans="2:12" ht="25.5" customHeight="1">
      <c r="B9" s="17">
        <v>5</v>
      </c>
      <c r="C9" s="18" t="s">
        <v>764</v>
      </c>
      <c r="D9" s="130">
        <v>1</v>
      </c>
      <c r="E9" s="104">
        <v>50443.01</v>
      </c>
      <c r="F9" s="104">
        <f>E9-47080.13</f>
        <v>3362.8800000000047</v>
      </c>
      <c r="G9" s="104"/>
      <c r="H9" s="10"/>
      <c r="I9" s="10"/>
      <c r="J9" s="36" t="s">
        <v>653</v>
      </c>
      <c r="K9" s="10"/>
      <c r="L9" s="97">
        <v>41106</v>
      </c>
    </row>
    <row r="10" spans="2:12" ht="24.75" customHeight="1">
      <c r="B10" s="17">
        <v>6</v>
      </c>
      <c r="C10" s="18" t="s">
        <v>765</v>
      </c>
      <c r="D10" s="130">
        <v>1</v>
      </c>
      <c r="E10" s="104">
        <v>75782.34</v>
      </c>
      <c r="F10" s="104">
        <f>E10</f>
        <v>75782.34</v>
      </c>
      <c r="G10" s="104"/>
      <c r="H10" s="10"/>
      <c r="I10" s="10"/>
      <c r="J10" s="36" t="s">
        <v>653</v>
      </c>
      <c r="K10" s="10"/>
      <c r="L10" s="97">
        <v>36892</v>
      </c>
    </row>
    <row r="11" spans="2:12" ht="24.75" customHeight="1">
      <c r="B11" s="17">
        <v>7</v>
      </c>
      <c r="C11" s="18" t="s">
        <v>766</v>
      </c>
      <c r="D11" s="130">
        <v>1</v>
      </c>
      <c r="E11" s="104">
        <v>84862.26</v>
      </c>
      <c r="F11" s="104">
        <f>E11</f>
        <v>84862.26</v>
      </c>
      <c r="G11" s="104"/>
      <c r="H11" s="10"/>
      <c r="I11" s="10"/>
      <c r="J11" s="36" t="s">
        <v>653</v>
      </c>
      <c r="K11" s="10"/>
      <c r="L11" s="97">
        <v>37622</v>
      </c>
    </row>
    <row r="12" spans="2:12" ht="24.75" customHeight="1">
      <c r="B12" s="17">
        <v>8</v>
      </c>
      <c r="C12" s="18" t="s">
        <v>767</v>
      </c>
      <c r="D12" s="130">
        <v>1</v>
      </c>
      <c r="E12" s="104">
        <v>53028</v>
      </c>
      <c r="F12" s="104">
        <f>E12-49492.8</f>
        <v>3535.199999999997</v>
      </c>
      <c r="G12" s="104"/>
      <c r="H12" s="10"/>
      <c r="I12" s="10"/>
      <c r="J12" s="36" t="s">
        <v>653</v>
      </c>
      <c r="K12" s="10"/>
      <c r="L12" s="97">
        <v>41471</v>
      </c>
    </row>
    <row r="13" spans="2:12" ht="30.75" customHeight="1">
      <c r="B13" s="17">
        <v>9</v>
      </c>
      <c r="C13" s="18" t="s">
        <v>652</v>
      </c>
      <c r="D13" s="130">
        <v>2</v>
      </c>
      <c r="E13" s="104">
        <f>115194.09*2</f>
        <v>230388.18</v>
      </c>
      <c r="F13" s="104">
        <f>E13-111994.25*2</f>
        <v>6399.679999999993</v>
      </c>
      <c r="G13" s="104"/>
      <c r="H13" s="10"/>
      <c r="I13" s="10"/>
      <c r="J13" s="36" t="s">
        <v>653</v>
      </c>
      <c r="K13" s="10"/>
      <c r="L13" s="97">
        <v>41371</v>
      </c>
    </row>
    <row r="14" spans="2:12" ht="14.25" customHeight="1">
      <c r="B14" s="17">
        <v>10</v>
      </c>
      <c r="C14" s="18" t="s">
        <v>1284</v>
      </c>
      <c r="D14" s="130">
        <v>1</v>
      </c>
      <c r="E14" s="104">
        <v>132000</v>
      </c>
      <c r="F14" s="104">
        <v>19250</v>
      </c>
      <c r="G14" s="104">
        <v>112750</v>
      </c>
      <c r="H14" s="95"/>
      <c r="I14" s="10"/>
      <c r="J14" s="128" t="s">
        <v>655</v>
      </c>
      <c r="K14" s="10"/>
      <c r="L14" s="97">
        <v>40710</v>
      </c>
    </row>
    <row r="15" spans="2:12" ht="14.25" customHeight="1">
      <c r="B15" s="17">
        <v>11</v>
      </c>
      <c r="C15" s="18" t="s">
        <v>656</v>
      </c>
      <c r="D15" s="130">
        <v>1</v>
      </c>
      <c r="E15" s="104">
        <v>50135.25</v>
      </c>
      <c r="F15" s="104">
        <v>27574.5</v>
      </c>
      <c r="G15" s="104">
        <v>22560.75</v>
      </c>
      <c r="H15" s="10"/>
      <c r="I15" s="10"/>
      <c r="J15" s="128" t="s">
        <v>655</v>
      </c>
      <c r="K15" s="10"/>
      <c r="L15" s="97">
        <v>38776</v>
      </c>
    </row>
    <row r="16" spans="2:12" ht="14.25" customHeight="1">
      <c r="B16" s="17">
        <v>12</v>
      </c>
      <c r="C16" s="18" t="s">
        <v>657</v>
      </c>
      <c r="D16" s="130">
        <v>1</v>
      </c>
      <c r="E16" s="104">
        <v>53888.46</v>
      </c>
      <c r="F16" s="104">
        <v>53888.46</v>
      </c>
      <c r="G16" s="104"/>
      <c r="H16" s="10"/>
      <c r="I16" s="10"/>
      <c r="J16" s="128" t="s">
        <v>655</v>
      </c>
      <c r="K16" s="10"/>
      <c r="L16" s="97">
        <v>37135</v>
      </c>
    </row>
    <row r="17" spans="2:12" ht="14.25" customHeight="1">
      <c r="B17" s="17">
        <v>13</v>
      </c>
      <c r="C17" s="18" t="s">
        <v>658</v>
      </c>
      <c r="D17" s="130">
        <v>1</v>
      </c>
      <c r="E17" s="104">
        <v>232000</v>
      </c>
      <c r="F17" s="104">
        <v>33833.45</v>
      </c>
      <c r="G17" s="104">
        <v>198166.55</v>
      </c>
      <c r="H17" s="10"/>
      <c r="I17" s="10"/>
      <c r="J17" s="128" t="s">
        <v>655</v>
      </c>
      <c r="K17" s="10"/>
      <c r="L17" s="97">
        <v>40710</v>
      </c>
    </row>
    <row r="18" spans="2:12" ht="13.5" customHeight="1">
      <c r="B18" s="17">
        <v>14</v>
      </c>
      <c r="C18" s="18" t="s">
        <v>659</v>
      </c>
      <c r="D18" s="130">
        <v>1</v>
      </c>
      <c r="E18" s="104">
        <v>99060</v>
      </c>
      <c r="F18" s="104">
        <v>44577</v>
      </c>
      <c r="G18" s="104">
        <v>54483</v>
      </c>
      <c r="H18" s="10"/>
      <c r="I18" s="10"/>
      <c r="J18" s="128" t="s">
        <v>655</v>
      </c>
      <c r="K18" s="10"/>
      <c r="L18" s="97">
        <v>40129</v>
      </c>
    </row>
    <row r="19" spans="2:12" ht="15" customHeight="1">
      <c r="B19" s="206">
        <v>15</v>
      </c>
      <c r="C19" s="201" t="s">
        <v>660</v>
      </c>
      <c r="D19" s="202">
        <v>1</v>
      </c>
      <c r="E19" s="203">
        <v>65138.55</v>
      </c>
      <c r="F19" s="203">
        <v>65138.55</v>
      </c>
      <c r="G19" s="203"/>
      <c r="H19" s="179"/>
      <c r="I19" s="179"/>
      <c r="J19" s="199" t="s">
        <v>904</v>
      </c>
      <c r="K19" s="179"/>
      <c r="L19" s="204">
        <v>36861</v>
      </c>
    </row>
    <row r="20" spans="2:12" ht="15" customHeight="1">
      <c r="B20" s="17">
        <v>16</v>
      </c>
      <c r="C20" s="18" t="s">
        <v>661</v>
      </c>
      <c r="D20" s="130">
        <v>1</v>
      </c>
      <c r="E20" s="104">
        <v>50886</v>
      </c>
      <c r="F20" s="104">
        <v>46645.83</v>
      </c>
      <c r="G20" s="104">
        <v>4240.17</v>
      </c>
      <c r="H20" s="10"/>
      <c r="I20" s="10"/>
      <c r="J20" s="129" t="s">
        <v>2132</v>
      </c>
      <c r="K20" s="10"/>
      <c r="L20" s="97">
        <v>39426</v>
      </c>
    </row>
    <row r="21" spans="2:12" ht="14.25" customHeight="1">
      <c r="B21" s="17">
        <v>17</v>
      </c>
      <c r="C21" s="18" t="s">
        <v>2253</v>
      </c>
      <c r="D21" s="130">
        <v>1</v>
      </c>
      <c r="E21" s="104">
        <v>53642.8</v>
      </c>
      <c r="F21" s="104">
        <v>53642.8</v>
      </c>
      <c r="G21" s="104"/>
      <c r="H21" s="10"/>
      <c r="I21" s="10"/>
      <c r="J21" s="34" t="s">
        <v>780</v>
      </c>
      <c r="K21" s="10"/>
      <c r="L21" s="97">
        <v>38351</v>
      </c>
    </row>
    <row r="22" spans="2:12" ht="15.75" customHeight="1">
      <c r="B22" s="17">
        <v>18</v>
      </c>
      <c r="C22" s="18" t="s">
        <v>2253</v>
      </c>
      <c r="D22" s="130">
        <v>1</v>
      </c>
      <c r="E22" s="104">
        <v>53642.8</v>
      </c>
      <c r="F22" s="104">
        <v>53642.8</v>
      </c>
      <c r="G22" s="104"/>
      <c r="H22" s="10"/>
      <c r="I22" s="10"/>
      <c r="J22" s="34" t="s">
        <v>780</v>
      </c>
      <c r="K22" s="10"/>
      <c r="L22" s="97">
        <v>38351</v>
      </c>
    </row>
    <row r="23" spans="2:12" ht="14.25" customHeight="1">
      <c r="B23" s="17">
        <v>19</v>
      </c>
      <c r="C23" s="18" t="s">
        <v>2254</v>
      </c>
      <c r="D23" s="130">
        <v>1</v>
      </c>
      <c r="E23" s="104">
        <v>50740</v>
      </c>
      <c r="F23" s="104">
        <v>50740</v>
      </c>
      <c r="G23" s="104"/>
      <c r="H23" s="10"/>
      <c r="I23" s="10"/>
      <c r="J23" s="34" t="s">
        <v>780</v>
      </c>
      <c r="K23" s="10"/>
      <c r="L23" s="97">
        <v>38351</v>
      </c>
    </row>
    <row r="24" spans="2:12" ht="15" customHeight="1">
      <c r="B24" s="17">
        <v>20</v>
      </c>
      <c r="C24" s="18" t="s">
        <v>2254</v>
      </c>
      <c r="D24" s="130">
        <v>1</v>
      </c>
      <c r="E24" s="104">
        <v>50740</v>
      </c>
      <c r="F24" s="104">
        <v>50740</v>
      </c>
      <c r="G24" s="104"/>
      <c r="H24" s="10"/>
      <c r="I24" s="10"/>
      <c r="J24" s="34" t="s">
        <v>780</v>
      </c>
      <c r="K24" s="10"/>
      <c r="L24" s="97">
        <v>38351</v>
      </c>
    </row>
    <row r="25" spans="2:12" ht="12.75">
      <c r="B25" s="17">
        <v>21</v>
      </c>
      <c r="C25" s="18" t="s">
        <v>2255</v>
      </c>
      <c r="D25" s="130">
        <v>2</v>
      </c>
      <c r="E25" s="104">
        <v>52092.78</v>
      </c>
      <c r="F25" s="104">
        <v>52092.78</v>
      </c>
      <c r="G25" s="104"/>
      <c r="H25" s="10"/>
      <c r="I25" s="10"/>
      <c r="J25" s="34" t="s">
        <v>780</v>
      </c>
      <c r="K25" s="10"/>
      <c r="L25" s="97">
        <v>36770</v>
      </c>
    </row>
    <row r="26" spans="2:12" ht="25.5" customHeight="1">
      <c r="B26" s="17">
        <v>22</v>
      </c>
      <c r="C26" s="18" t="s">
        <v>2257</v>
      </c>
      <c r="D26" s="130">
        <v>1</v>
      </c>
      <c r="E26" s="104">
        <v>125307</v>
      </c>
      <c r="F26" s="104">
        <v>17229.63</v>
      </c>
      <c r="G26" s="104">
        <v>108077.37</v>
      </c>
      <c r="H26" s="10"/>
      <c r="I26" s="10"/>
      <c r="J26" s="34" t="s">
        <v>780</v>
      </c>
      <c r="K26" s="10"/>
      <c r="L26" s="97">
        <v>40763</v>
      </c>
    </row>
    <row r="27" spans="2:12" ht="12.75">
      <c r="B27" s="17">
        <v>23</v>
      </c>
      <c r="C27" s="18" t="s">
        <v>660</v>
      </c>
      <c r="D27" s="130">
        <v>1</v>
      </c>
      <c r="E27" s="104">
        <v>50400</v>
      </c>
      <c r="F27" s="104">
        <v>50400</v>
      </c>
      <c r="G27" s="104"/>
      <c r="H27" s="10"/>
      <c r="I27" s="10"/>
      <c r="J27" s="34" t="s">
        <v>780</v>
      </c>
      <c r="K27" s="10"/>
      <c r="L27" s="97">
        <v>37951</v>
      </c>
    </row>
    <row r="28" spans="2:12" ht="25.5">
      <c r="B28" s="17">
        <v>24</v>
      </c>
      <c r="C28" s="18" t="s">
        <v>2252</v>
      </c>
      <c r="D28" s="130">
        <v>1</v>
      </c>
      <c r="E28" s="104">
        <v>61128.6</v>
      </c>
      <c r="F28" s="104">
        <v>58217.59</v>
      </c>
      <c r="G28" s="104"/>
      <c r="H28" s="10"/>
      <c r="I28" s="10"/>
      <c r="J28" s="34" t="s">
        <v>780</v>
      </c>
      <c r="K28" s="10"/>
      <c r="L28" s="97">
        <v>38835</v>
      </c>
    </row>
    <row r="29" spans="2:12" ht="14.25" customHeight="1">
      <c r="B29" s="17">
        <v>25</v>
      </c>
      <c r="C29" s="18" t="s">
        <v>662</v>
      </c>
      <c r="D29" s="130">
        <v>1</v>
      </c>
      <c r="E29" s="104">
        <v>98000</v>
      </c>
      <c r="F29" s="104">
        <v>22866.48</v>
      </c>
      <c r="G29" s="104">
        <v>75133.52</v>
      </c>
      <c r="H29" s="10"/>
      <c r="I29" s="10"/>
      <c r="J29" s="34" t="s">
        <v>780</v>
      </c>
      <c r="K29" s="10"/>
      <c r="L29" s="97">
        <v>40849</v>
      </c>
    </row>
    <row r="30" spans="2:12" ht="12.75">
      <c r="B30" s="17">
        <v>26</v>
      </c>
      <c r="C30" s="18" t="s">
        <v>663</v>
      </c>
      <c r="D30" s="130">
        <v>1</v>
      </c>
      <c r="E30" s="104">
        <v>130600</v>
      </c>
      <c r="F30" s="104">
        <v>104480.16</v>
      </c>
      <c r="G30" s="104">
        <v>26119.84</v>
      </c>
      <c r="H30" s="10"/>
      <c r="I30" s="10"/>
      <c r="J30" s="34" t="s">
        <v>780</v>
      </c>
      <c r="K30" s="10"/>
      <c r="L30" s="97">
        <v>40328</v>
      </c>
    </row>
    <row r="31" spans="2:12" ht="12.75">
      <c r="B31" s="17">
        <v>27</v>
      </c>
      <c r="C31" s="18" t="s">
        <v>664</v>
      </c>
      <c r="D31" s="130">
        <v>1</v>
      </c>
      <c r="E31" s="104">
        <v>69519.8</v>
      </c>
      <c r="F31" s="104">
        <v>69519.8</v>
      </c>
      <c r="G31" s="104"/>
      <c r="H31" s="10"/>
      <c r="I31" s="10"/>
      <c r="J31" s="34" t="s">
        <v>780</v>
      </c>
      <c r="K31" s="10"/>
      <c r="L31" s="97">
        <v>35034</v>
      </c>
    </row>
    <row r="32" spans="2:12" ht="12.75">
      <c r="B32" s="17">
        <v>28</v>
      </c>
      <c r="C32" s="18" t="s">
        <v>2256</v>
      </c>
      <c r="D32" s="130">
        <v>1</v>
      </c>
      <c r="E32" s="104">
        <v>97150</v>
      </c>
      <c r="F32" s="104">
        <v>49731.65</v>
      </c>
      <c r="G32" s="104">
        <v>47418.35</v>
      </c>
      <c r="H32" s="10"/>
      <c r="I32" s="10"/>
      <c r="J32" s="34" t="s">
        <v>780</v>
      </c>
      <c r="K32" s="10"/>
      <c r="L32" s="97">
        <v>40459</v>
      </c>
    </row>
    <row r="33" spans="2:12" ht="15.75" customHeight="1">
      <c r="B33" s="17">
        <v>29</v>
      </c>
      <c r="C33" s="18" t="s">
        <v>665</v>
      </c>
      <c r="D33" s="130">
        <v>1</v>
      </c>
      <c r="E33" s="104">
        <v>60000</v>
      </c>
      <c r="F33" s="104">
        <v>8750</v>
      </c>
      <c r="G33" s="104">
        <v>51250</v>
      </c>
      <c r="H33" s="10"/>
      <c r="I33" s="10"/>
      <c r="J33" s="127" t="s">
        <v>127</v>
      </c>
      <c r="K33" s="10"/>
      <c r="L33" s="97">
        <v>40679</v>
      </c>
    </row>
    <row r="34" spans="2:12" ht="15" customHeight="1">
      <c r="B34" s="17">
        <v>30</v>
      </c>
      <c r="C34" s="18" t="s">
        <v>1339</v>
      </c>
      <c r="D34" s="130">
        <v>1</v>
      </c>
      <c r="E34" s="104">
        <v>50000</v>
      </c>
      <c r="F34" s="104">
        <v>3541.61</v>
      </c>
      <c r="G34" s="104">
        <v>46458.39</v>
      </c>
      <c r="H34" s="10"/>
      <c r="I34" s="10"/>
      <c r="J34" s="127" t="s">
        <v>127</v>
      </c>
      <c r="K34" s="10"/>
      <c r="L34" s="97">
        <v>41228</v>
      </c>
    </row>
    <row r="35" spans="2:12" ht="14.25" customHeight="1">
      <c r="B35" s="17">
        <v>31</v>
      </c>
      <c r="C35" s="18" t="s">
        <v>692</v>
      </c>
      <c r="D35" s="130">
        <v>1</v>
      </c>
      <c r="E35" s="104">
        <v>50000</v>
      </c>
      <c r="F35" s="104">
        <v>4791.59</v>
      </c>
      <c r="G35" s="104">
        <v>45208.41</v>
      </c>
      <c r="H35" s="10"/>
      <c r="I35" s="10"/>
      <c r="J35" s="127" t="s">
        <v>127</v>
      </c>
      <c r="K35" s="10"/>
      <c r="L35" s="97">
        <v>41037</v>
      </c>
    </row>
    <row r="36" spans="2:12" ht="33.75">
      <c r="B36" s="17">
        <v>32</v>
      </c>
      <c r="C36" s="18" t="s">
        <v>32</v>
      </c>
      <c r="D36" s="130">
        <v>1</v>
      </c>
      <c r="E36" s="104">
        <v>77000</v>
      </c>
      <c r="F36" s="104">
        <v>28233.08</v>
      </c>
      <c r="G36" s="104"/>
      <c r="H36" s="10"/>
      <c r="I36" s="10"/>
      <c r="J36" s="138" t="s">
        <v>1251</v>
      </c>
      <c r="K36" s="10"/>
      <c r="L36" s="97"/>
    </row>
    <row r="37" spans="2:12" ht="33.75">
      <c r="B37" s="17">
        <v>33</v>
      </c>
      <c r="C37" s="18" t="s">
        <v>32</v>
      </c>
      <c r="D37" s="130">
        <v>1</v>
      </c>
      <c r="E37" s="104">
        <v>77000</v>
      </c>
      <c r="F37" s="104">
        <v>28233.08</v>
      </c>
      <c r="G37" s="104"/>
      <c r="H37" s="10"/>
      <c r="I37" s="10"/>
      <c r="J37" s="138" t="s">
        <v>1251</v>
      </c>
      <c r="K37" s="10"/>
      <c r="L37" s="97"/>
    </row>
    <row r="38" spans="2:12" ht="33.75">
      <c r="B38" s="17">
        <v>34</v>
      </c>
      <c r="C38" s="18" t="s">
        <v>2375</v>
      </c>
      <c r="D38" s="130">
        <v>1</v>
      </c>
      <c r="E38" s="104">
        <v>69108.2</v>
      </c>
      <c r="F38" s="104">
        <f>E38-59317.9</f>
        <v>9790.299999999996</v>
      </c>
      <c r="G38" s="104"/>
      <c r="H38" s="10"/>
      <c r="I38" s="10"/>
      <c r="J38" s="37" t="s">
        <v>22</v>
      </c>
      <c r="K38" s="10"/>
      <c r="L38" s="97">
        <v>40830</v>
      </c>
    </row>
    <row r="39" spans="2:12" ht="33.75">
      <c r="B39" s="17">
        <v>35</v>
      </c>
      <c r="C39" s="18" t="s">
        <v>2376</v>
      </c>
      <c r="D39" s="130">
        <v>1</v>
      </c>
      <c r="E39" s="104">
        <v>76567</v>
      </c>
      <c r="F39" s="104">
        <f>E39-19141.78</f>
        <v>57425.22</v>
      </c>
      <c r="G39" s="104"/>
      <c r="H39" s="10"/>
      <c r="I39" s="10"/>
      <c r="J39" s="37" t="s">
        <v>22</v>
      </c>
      <c r="K39" s="10"/>
      <c r="L39" s="97">
        <v>40513</v>
      </c>
    </row>
    <row r="40" spans="2:12" ht="29.25" customHeight="1">
      <c r="B40" s="17">
        <v>36</v>
      </c>
      <c r="C40" s="18" t="s">
        <v>1881</v>
      </c>
      <c r="D40" s="130">
        <v>1</v>
      </c>
      <c r="E40" s="104">
        <v>58804.6</v>
      </c>
      <c r="F40" s="104">
        <f>E40-46903.75</f>
        <v>11900.849999999999</v>
      </c>
      <c r="G40" s="104"/>
      <c r="H40" s="10"/>
      <c r="I40" s="10"/>
      <c r="J40" s="37" t="s">
        <v>22</v>
      </c>
      <c r="K40" s="10"/>
      <c r="L40" s="97">
        <v>40830</v>
      </c>
    </row>
    <row r="41" spans="2:12" ht="15.75" customHeight="1">
      <c r="B41" s="17">
        <v>37</v>
      </c>
      <c r="C41" s="18" t="s">
        <v>1882</v>
      </c>
      <c r="D41" s="130">
        <v>1</v>
      </c>
      <c r="E41" s="104">
        <v>296920.8</v>
      </c>
      <c r="F41" s="104">
        <f>E41</f>
        <v>296920.8</v>
      </c>
      <c r="G41" s="104"/>
      <c r="H41" s="10"/>
      <c r="I41" s="10"/>
      <c r="J41" s="131" t="s">
        <v>1883</v>
      </c>
      <c r="K41" s="10"/>
      <c r="L41" s="97">
        <v>36526</v>
      </c>
    </row>
    <row r="42" spans="2:12" ht="38.25">
      <c r="B42" s="17">
        <v>38</v>
      </c>
      <c r="C42" s="18" t="s">
        <v>1884</v>
      </c>
      <c r="D42" s="130">
        <v>1</v>
      </c>
      <c r="E42" s="104">
        <v>526500</v>
      </c>
      <c r="F42" s="104">
        <f>E42-395218.08</f>
        <v>131281.91999999998</v>
      </c>
      <c r="G42" s="104"/>
      <c r="H42" s="10"/>
      <c r="I42" s="10"/>
      <c r="J42" s="131" t="s">
        <v>1883</v>
      </c>
      <c r="K42" s="10"/>
      <c r="L42" s="97">
        <v>40708</v>
      </c>
    </row>
    <row r="43" spans="2:12" ht="14.25" customHeight="1">
      <c r="B43" s="17">
        <v>39</v>
      </c>
      <c r="C43" s="18" t="s">
        <v>1885</v>
      </c>
      <c r="D43" s="130">
        <v>1</v>
      </c>
      <c r="E43" s="104">
        <v>197311.02</v>
      </c>
      <c r="F43" s="104">
        <f>E43</f>
        <v>197311.02</v>
      </c>
      <c r="G43" s="104"/>
      <c r="H43" s="10"/>
      <c r="I43" s="10"/>
      <c r="J43" s="131" t="s">
        <v>1883</v>
      </c>
      <c r="K43" s="10"/>
      <c r="L43" s="97">
        <v>33604</v>
      </c>
    </row>
    <row r="44" spans="2:12" ht="38.25">
      <c r="B44" s="17">
        <v>40</v>
      </c>
      <c r="C44" s="18" t="s">
        <v>1886</v>
      </c>
      <c r="D44" s="130">
        <v>1</v>
      </c>
      <c r="E44" s="104">
        <v>82345</v>
      </c>
      <c r="F44" s="104">
        <f>E44-45487.23</f>
        <v>36857.77</v>
      </c>
      <c r="G44" s="104"/>
      <c r="H44" s="10"/>
      <c r="I44" s="10"/>
      <c r="J44" s="131" t="s">
        <v>1883</v>
      </c>
      <c r="K44" s="10"/>
      <c r="L44" s="97">
        <v>39772</v>
      </c>
    </row>
    <row r="45" spans="2:12" ht="25.5">
      <c r="B45" s="17">
        <v>41</v>
      </c>
      <c r="C45" s="18" t="s">
        <v>1887</v>
      </c>
      <c r="D45" s="130">
        <v>1</v>
      </c>
      <c r="E45" s="104">
        <v>74584.8</v>
      </c>
      <c r="F45" s="104">
        <f>E45</f>
        <v>74584.8</v>
      </c>
      <c r="G45" s="104"/>
      <c r="H45" s="10"/>
      <c r="I45" s="10"/>
      <c r="J45" s="131" t="s">
        <v>1883</v>
      </c>
      <c r="K45" s="10"/>
      <c r="L45" s="97">
        <v>37257</v>
      </c>
    </row>
    <row r="46" spans="2:12" ht="33.75">
      <c r="B46" s="17">
        <v>42</v>
      </c>
      <c r="C46" s="18" t="s">
        <v>1889</v>
      </c>
      <c r="D46" s="130">
        <v>1</v>
      </c>
      <c r="E46" s="104">
        <v>62213.58</v>
      </c>
      <c r="F46" s="104">
        <f>E46</f>
        <v>62213.58</v>
      </c>
      <c r="G46" s="104"/>
      <c r="H46" s="10"/>
      <c r="I46" s="10"/>
      <c r="J46" s="35" t="s">
        <v>1890</v>
      </c>
      <c r="K46" s="10"/>
      <c r="L46" s="97">
        <v>37622</v>
      </c>
    </row>
    <row r="47" spans="2:12" ht="33.75">
      <c r="B47" s="17">
        <v>43</v>
      </c>
      <c r="C47" s="18" t="s">
        <v>1891</v>
      </c>
      <c r="D47" s="130">
        <v>1</v>
      </c>
      <c r="E47" s="104">
        <v>75505.79</v>
      </c>
      <c r="F47" s="104">
        <f>E47</f>
        <v>75505.79</v>
      </c>
      <c r="G47" s="104"/>
      <c r="H47" s="10"/>
      <c r="I47" s="10"/>
      <c r="J47" s="35" t="s">
        <v>1890</v>
      </c>
      <c r="K47" s="10"/>
      <c r="L47" s="97">
        <v>40087</v>
      </c>
    </row>
    <row r="48" spans="2:12" ht="38.25">
      <c r="B48" s="17">
        <v>44</v>
      </c>
      <c r="C48" s="18" t="s">
        <v>252</v>
      </c>
      <c r="D48" s="130">
        <v>1</v>
      </c>
      <c r="E48" s="104">
        <v>121945.9</v>
      </c>
      <c r="F48" s="104">
        <f>E48-85652.4</f>
        <v>36293.5</v>
      </c>
      <c r="G48" s="104"/>
      <c r="H48" s="10"/>
      <c r="I48" s="10"/>
      <c r="J48" s="35" t="s">
        <v>1890</v>
      </c>
      <c r="K48" s="10"/>
      <c r="L48" s="97">
        <v>40575</v>
      </c>
    </row>
    <row r="49" spans="2:12" ht="33.75">
      <c r="B49" s="17">
        <v>45</v>
      </c>
      <c r="C49" s="18" t="s">
        <v>1892</v>
      </c>
      <c r="D49" s="130">
        <v>1</v>
      </c>
      <c r="E49" s="104">
        <v>61708</v>
      </c>
      <c r="F49" s="104">
        <f>E49</f>
        <v>61708</v>
      </c>
      <c r="G49" s="104"/>
      <c r="H49" s="10"/>
      <c r="I49" s="10"/>
      <c r="J49" s="35" t="s">
        <v>1890</v>
      </c>
      <c r="K49" s="10"/>
      <c r="L49" s="97">
        <v>40087</v>
      </c>
    </row>
    <row r="50" spans="2:12" ht="38.25">
      <c r="B50" s="17">
        <v>46</v>
      </c>
      <c r="C50" s="18" t="s">
        <v>1893</v>
      </c>
      <c r="D50" s="130">
        <v>1</v>
      </c>
      <c r="E50" s="104">
        <v>120510</v>
      </c>
      <c r="F50" s="104">
        <f>E50-34071.15</f>
        <v>86438.85</v>
      </c>
      <c r="G50" s="104"/>
      <c r="H50" s="10"/>
      <c r="I50" s="10"/>
      <c r="J50" s="35" t="s">
        <v>1890</v>
      </c>
      <c r="K50" s="10"/>
      <c r="L50" s="97">
        <v>38782</v>
      </c>
    </row>
    <row r="51" spans="2:12" ht="33.75">
      <c r="B51" s="17">
        <v>47</v>
      </c>
      <c r="C51" s="18" t="s">
        <v>1894</v>
      </c>
      <c r="D51" s="130">
        <v>1</v>
      </c>
      <c r="E51" s="104">
        <v>77363</v>
      </c>
      <c r="F51" s="104">
        <f>E51-19340.81</f>
        <v>58022.19</v>
      </c>
      <c r="G51" s="104"/>
      <c r="H51" s="10"/>
      <c r="I51" s="10"/>
      <c r="J51" s="35" t="s">
        <v>1890</v>
      </c>
      <c r="K51" s="10"/>
      <c r="L51" s="97">
        <v>40513</v>
      </c>
    </row>
    <row r="52" spans="2:12" ht="38.25">
      <c r="B52" s="17">
        <v>48</v>
      </c>
      <c r="C52" s="18" t="s">
        <v>1895</v>
      </c>
      <c r="D52" s="130">
        <v>1</v>
      </c>
      <c r="E52" s="104">
        <v>76045.5</v>
      </c>
      <c r="F52" s="104">
        <f>E52</f>
        <v>76045.5</v>
      </c>
      <c r="G52" s="104"/>
      <c r="H52" s="10"/>
      <c r="I52" s="10"/>
      <c r="J52" s="35" t="s">
        <v>1890</v>
      </c>
      <c r="K52" s="10"/>
      <c r="L52" s="97">
        <v>37257</v>
      </c>
    </row>
    <row r="53" spans="2:12" ht="38.25">
      <c r="B53" s="17">
        <v>49</v>
      </c>
      <c r="C53" s="18" t="s">
        <v>754</v>
      </c>
      <c r="D53" s="130">
        <v>1</v>
      </c>
      <c r="E53" s="104">
        <v>151621.92</v>
      </c>
      <c r="F53" s="104">
        <f>E53</f>
        <v>151621.92</v>
      </c>
      <c r="G53" s="104"/>
      <c r="H53" s="10"/>
      <c r="I53" s="10"/>
      <c r="J53" s="35" t="s">
        <v>1890</v>
      </c>
      <c r="K53" s="10"/>
      <c r="L53" s="97">
        <v>37257</v>
      </c>
    </row>
    <row r="54" spans="2:12" ht="33.75">
      <c r="B54" s="17">
        <v>50</v>
      </c>
      <c r="C54" s="18" t="s">
        <v>994</v>
      </c>
      <c r="D54" s="130">
        <v>1</v>
      </c>
      <c r="E54" s="104">
        <v>98464.7</v>
      </c>
      <c r="F54" s="104">
        <f>E54-97233.89</f>
        <v>1230.8099999999977</v>
      </c>
      <c r="G54" s="104"/>
      <c r="H54" s="10"/>
      <c r="I54" s="10"/>
      <c r="J54" s="132" t="s">
        <v>20</v>
      </c>
      <c r="K54" s="10"/>
      <c r="L54" s="97">
        <v>41271</v>
      </c>
    </row>
    <row r="55" spans="2:12" ht="33.75">
      <c r="B55" s="17">
        <v>51</v>
      </c>
      <c r="C55" s="18" t="s">
        <v>995</v>
      </c>
      <c r="D55" s="130">
        <v>1</v>
      </c>
      <c r="E55" s="104">
        <v>69108.2</v>
      </c>
      <c r="F55" s="104">
        <f>E55-59317.9</f>
        <v>9790.299999999996</v>
      </c>
      <c r="G55" s="104"/>
      <c r="H55" s="10"/>
      <c r="I55" s="10"/>
      <c r="J55" s="132" t="s">
        <v>20</v>
      </c>
      <c r="K55" s="10"/>
      <c r="L55" s="97">
        <v>40830</v>
      </c>
    </row>
    <row r="56" spans="2:12" ht="33.75">
      <c r="B56" s="17">
        <v>52</v>
      </c>
      <c r="C56" s="18" t="s">
        <v>996</v>
      </c>
      <c r="D56" s="130">
        <v>1</v>
      </c>
      <c r="E56" s="104">
        <v>75002</v>
      </c>
      <c r="F56" s="104">
        <f>E56-18750.47</f>
        <v>56251.53</v>
      </c>
      <c r="G56" s="104"/>
      <c r="H56" s="10"/>
      <c r="I56" s="10"/>
      <c r="J56" s="132" t="s">
        <v>20</v>
      </c>
      <c r="K56" s="10"/>
      <c r="L56" s="97">
        <v>40513</v>
      </c>
    </row>
    <row r="57" spans="2:12" ht="33.75">
      <c r="B57" s="17">
        <v>53</v>
      </c>
      <c r="C57" s="18" t="s">
        <v>997</v>
      </c>
      <c r="D57" s="130">
        <v>2</v>
      </c>
      <c r="E57" s="104">
        <v>169876.8</v>
      </c>
      <c r="F57" s="104">
        <f>E57</f>
        <v>169876.8</v>
      </c>
      <c r="G57" s="104"/>
      <c r="H57" s="10"/>
      <c r="I57" s="10"/>
      <c r="J57" s="132" t="s">
        <v>20</v>
      </c>
      <c r="K57" s="10"/>
      <c r="L57" s="97">
        <v>37622</v>
      </c>
    </row>
    <row r="58" spans="2:12" ht="33.75">
      <c r="B58" s="17">
        <v>54</v>
      </c>
      <c r="C58" s="18" t="s">
        <v>1540</v>
      </c>
      <c r="D58" s="130">
        <v>1</v>
      </c>
      <c r="E58" s="104">
        <v>58804.6</v>
      </c>
      <c r="F58" s="104">
        <f>E58-46903.75</f>
        <v>11900.849999999999</v>
      </c>
      <c r="G58" s="104"/>
      <c r="H58" s="10"/>
      <c r="I58" s="10"/>
      <c r="J58" s="132" t="s">
        <v>20</v>
      </c>
      <c r="K58" s="10"/>
      <c r="L58" s="97">
        <v>40830</v>
      </c>
    </row>
    <row r="59" spans="2:12" ht="33.75">
      <c r="B59" s="17">
        <v>55</v>
      </c>
      <c r="C59" s="18" t="s">
        <v>995</v>
      </c>
      <c r="D59" s="130">
        <v>1</v>
      </c>
      <c r="E59" s="104">
        <v>60587.4</v>
      </c>
      <c r="F59" s="104">
        <f>E59-31014.92</f>
        <v>29572.480000000003</v>
      </c>
      <c r="G59" s="104"/>
      <c r="H59" s="10"/>
      <c r="I59" s="10"/>
      <c r="J59" s="133" t="s">
        <v>21</v>
      </c>
      <c r="K59" s="10"/>
      <c r="L59" s="97">
        <v>40087</v>
      </c>
    </row>
    <row r="60" spans="2:12" ht="33.75">
      <c r="B60" s="17">
        <v>56</v>
      </c>
      <c r="C60" s="18" t="s">
        <v>1045</v>
      </c>
      <c r="D60" s="130">
        <v>1</v>
      </c>
      <c r="E60" s="104">
        <v>75615</v>
      </c>
      <c r="F60" s="104">
        <f>E60-18903.66</f>
        <v>56711.34</v>
      </c>
      <c r="G60" s="104"/>
      <c r="H60" s="10"/>
      <c r="I60" s="10"/>
      <c r="J60" s="133" t="s">
        <v>21</v>
      </c>
      <c r="K60" s="10"/>
      <c r="L60" s="97">
        <v>40513</v>
      </c>
    </row>
    <row r="61" spans="2:12" ht="33.75">
      <c r="B61" s="17">
        <v>57</v>
      </c>
      <c r="C61" s="18" t="s">
        <v>1046</v>
      </c>
      <c r="D61" s="130">
        <v>1</v>
      </c>
      <c r="E61" s="104">
        <v>50257</v>
      </c>
      <c r="F61" s="104">
        <f>E61-25726</f>
        <v>24531</v>
      </c>
      <c r="G61" s="104"/>
      <c r="H61" s="10"/>
      <c r="I61" s="10"/>
      <c r="J61" s="133" t="s">
        <v>21</v>
      </c>
      <c r="K61" s="10"/>
      <c r="L61" s="97">
        <v>40087</v>
      </c>
    </row>
    <row r="62" spans="2:12" ht="25.5">
      <c r="B62" s="17">
        <v>58</v>
      </c>
      <c r="C62" s="18" t="s">
        <v>1047</v>
      </c>
      <c r="D62" s="130">
        <v>1</v>
      </c>
      <c r="E62" s="104">
        <v>229954.92</v>
      </c>
      <c r="F62" s="104">
        <f>E62</f>
        <v>229954.92</v>
      </c>
      <c r="G62" s="104"/>
      <c r="H62" s="10"/>
      <c r="I62" s="10"/>
      <c r="J62" s="135" t="s">
        <v>2109</v>
      </c>
      <c r="K62" s="10"/>
      <c r="L62" s="97">
        <v>38805</v>
      </c>
    </row>
    <row r="63" spans="2:12" ht="22.5">
      <c r="B63" s="17">
        <v>59</v>
      </c>
      <c r="C63" s="18" t="s">
        <v>1283</v>
      </c>
      <c r="D63" s="130">
        <v>1</v>
      </c>
      <c r="E63" s="104">
        <v>64025.52</v>
      </c>
      <c r="F63" s="104">
        <f>E63</f>
        <v>64025.52</v>
      </c>
      <c r="G63" s="104"/>
      <c r="H63" s="10"/>
      <c r="I63" s="10"/>
      <c r="J63" s="135" t="s">
        <v>2109</v>
      </c>
      <c r="K63" s="10"/>
      <c r="L63" s="97">
        <v>38805</v>
      </c>
    </row>
    <row r="64" spans="2:12" ht="25.5">
      <c r="B64" s="17">
        <v>60</v>
      </c>
      <c r="C64" s="18" t="s">
        <v>376</v>
      </c>
      <c r="D64" s="130">
        <v>1</v>
      </c>
      <c r="E64" s="104">
        <v>74989</v>
      </c>
      <c r="F64" s="104">
        <f>E64-38387.07</f>
        <v>36601.93</v>
      </c>
      <c r="G64" s="104"/>
      <c r="H64" s="10"/>
      <c r="I64" s="10"/>
      <c r="J64" s="135" t="s">
        <v>2109</v>
      </c>
      <c r="K64" s="10"/>
      <c r="L64" s="97">
        <v>40087</v>
      </c>
    </row>
    <row r="65" spans="2:12" ht="22.5">
      <c r="B65" s="17">
        <v>61</v>
      </c>
      <c r="C65" s="18" t="s">
        <v>2376</v>
      </c>
      <c r="D65" s="130">
        <v>1</v>
      </c>
      <c r="E65" s="104">
        <v>75002</v>
      </c>
      <c r="F65" s="104">
        <f>E65-18750.47</f>
        <v>56251.53</v>
      </c>
      <c r="G65" s="104"/>
      <c r="H65" s="10"/>
      <c r="I65" s="10"/>
      <c r="J65" s="135" t="s">
        <v>2109</v>
      </c>
      <c r="K65" s="10"/>
      <c r="L65" s="97">
        <v>40513</v>
      </c>
    </row>
    <row r="66" spans="2:12" ht="25.5">
      <c r="B66" s="17">
        <v>62</v>
      </c>
      <c r="C66" s="18" t="s">
        <v>377</v>
      </c>
      <c r="D66" s="130">
        <v>1</v>
      </c>
      <c r="E66" s="104">
        <v>67600</v>
      </c>
      <c r="F66" s="104">
        <f>E66-43640.3</f>
        <v>23959.699999999997</v>
      </c>
      <c r="G66" s="104"/>
      <c r="H66" s="10"/>
      <c r="I66" s="10"/>
      <c r="J66" s="135" t="s">
        <v>2109</v>
      </c>
      <c r="K66" s="10"/>
      <c r="L66" s="97">
        <v>38805</v>
      </c>
    </row>
    <row r="67" spans="2:13" ht="14.25" customHeight="1">
      <c r="B67" s="17">
        <v>63</v>
      </c>
      <c r="C67" s="201" t="s">
        <v>378</v>
      </c>
      <c r="D67" s="202">
        <v>1</v>
      </c>
      <c r="E67" s="203">
        <v>55842.48</v>
      </c>
      <c r="F67" s="203">
        <f>E67-0.01</f>
        <v>55842.47</v>
      </c>
      <c r="G67" s="203"/>
      <c r="H67" s="179"/>
      <c r="I67" s="179"/>
      <c r="J67" s="231" t="s">
        <v>2109</v>
      </c>
      <c r="K67" s="179"/>
      <c r="L67" s="204">
        <v>38805</v>
      </c>
      <c r="M67" s="18" t="s">
        <v>1140</v>
      </c>
    </row>
    <row r="68" spans="2:12" ht="33.75">
      <c r="B68" s="17">
        <v>64</v>
      </c>
      <c r="C68" s="18" t="s">
        <v>2146</v>
      </c>
      <c r="D68" s="130">
        <v>1</v>
      </c>
      <c r="E68" s="104">
        <v>128211.14</v>
      </c>
      <c r="F68" s="104">
        <f>E68-78835.62</f>
        <v>49375.520000000004</v>
      </c>
      <c r="G68" s="104"/>
      <c r="H68" s="10"/>
      <c r="I68" s="10"/>
      <c r="J68" s="134" t="s">
        <v>2147</v>
      </c>
      <c r="K68" s="10"/>
      <c r="L68" s="97">
        <v>39288</v>
      </c>
    </row>
    <row r="69" spans="2:12" ht="33.75">
      <c r="B69" s="17">
        <v>65</v>
      </c>
      <c r="C69" s="18" t="s">
        <v>995</v>
      </c>
      <c r="D69" s="130">
        <v>1</v>
      </c>
      <c r="E69" s="104">
        <v>64829.8</v>
      </c>
      <c r="F69" s="104">
        <f>E69-37817.3</f>
        <v>27012.5</v>
      </c>
      <c r="G69" s="104"/>
      <c r="H69" s="10"/>
      <c r="I69" s="10"/>
      <c r="J69" s="134" t="s">
        <v>2147</v>
      </c>
      <c r="K69" s="10"/>
      <c r="L69" s="97">
        <v>40575</v>
      </c>
    </row>
    <row r="70" spans="2:12" ht="25.5">
      <c r="B70" s="17">
        <v>66</v>
      </c>
      <c r="C70" s="18" t="s">
        <v>757</v>
      </c>
      <c r="D70" s="130">
        <v>1</v>
      </c>
      <c r="E70" s="104">
        <v>74700</v>
      </c>
      <c r="F70" s="104">
        <f>E70-57892.5</f>
        <v>16807.5</v>
      </c>
      <c r="G70" s="104"/>
      <c r="H70" s="10"/>
      <c r="I70" s="10"/>
      <c r="J70" s="137" t="s">
        <v>2148</v>
      </c>
      <c r="K70" s="10"/>
      <c r="L70" s="97">
        <v>40513</v>
      </c>
    </row>
    <row r="71" spans="2:12" ht="38.25">
      <c r="B71" s="17">
        <v>67</v>
      </c>
      <c r="C71" s="18" t="s">
        <v>2149</v>
      </c>
      <c r="D71" s="130">
        <v>1</v>
      </c>
      <c r="E71" s="104">
        <v>78638.4</v>
      </c>
      <c r="F71" s="104">
        <f>E71</f>
        <v>78638.4</v>
      </c>
      <c r="G71" s="104"/>
      <c r="H71" s="10"/>
      <c r="I71" s="10"/>
      <c r="J71" s="137" t="s">
        <v>2148</v>
      </c>
      <c r="K71" s="10"/>
      <c r="L71" s="97">
        <v>37257</v>
      </c>
    </row>
    <row r="72" spans="2:12" ht="25.5">
      <c r="B72" s="17">
        <v>68</v>
      </c>
      <c r="C72" s="18" t="s">
        <v>2150</v>
      </c>
      <c r="D72" s="130">
        <v>1</v>
      </c>
      <c r="E72" s="104">
        <v>830500</v>
      </c>
      <c r="F72" s="104">
        <f>E72-186718.32</f>
        <v>643781.6799999999</v>
      </c>
      <c r="G72" s="104"/>
      <c r="H72" s="10"/>
      <c r="I72" s="10"/>
      <c r="J72" s="136" t="s">
        <v>12</v>
      </c>
      <c r="K72" s="10"/>
      <c r="L72" s="97">
        <v>39429</v>
      </c>
    </row>
    <row r="73" spans="2:12" ht="25.5">
      <c r="B73" s="17">
        <v>69</v>
      </c>
      <c r="C73" s="18" t="s">
        <v>2151</v>
      </c>
      <c r="D73" s="130">
        <v>1</v>
      </c>
      <c r="E73" s="104">
        <v>1352500</v>
      </c>
      <c r="F73" s="104">
        <f>E73-1101541.63</f>
        <v>250958.3700000001</v>
      </c>
      <c r="G73" s="104"/>
      <c r="H73" s="10"/>
      <c r="I73" s="10"/>
      <c r="J73" s="136" t="s">
        <v>12</v>
      </c>
      <c r="K73" s="10"/>
      <c r="L73" s="97">
        <v>41027</v>
      </c>
    </row>
    <row r="74" spans="2:12" ht="33.75">
      <c r="B74" s="17">
        <v>70</v>
      </c>
      <c r="C74" s="18" t="s">
        <v>1946</v>
      </c>
      <c r="D74" s="130">
        <v>1</v>
      </c>
      <c r="E74" s="104">
        <v>98000</v>
      </c>
      <c r="F74" s="104">
        <f>E74-96775.01</f>
        <v>1224.9900000000052</v>
      </c>
      <c r="G74" s="104"/>
      <c r="H74" s="10"/>
      <c r="I74" s="10"/>
      <c r="J74" s="134" t="s">
        <v>698</v>
      </c>
      <c r="K74" s="10"/>
      <c r="L74" s="97">
        <v>41271</v>
      </c>
    </row>
    <row r="75" spans="2:12" ht="38.25">
      <c r="B75" s="17">
        <v>71</v>
      </c>
      <c r="C75" s="18" t="s">
        <v>1947</v>
      </c>
      <c r="D75" s="130">
        <v>1</v>
      </c>
      <c r="E75" s="104">
        <v>65849.1</v>
      </c>
      <c r="F75" s="104">
        <f>E75-5100.17</f>
        <v>60748.93000000001</v>
      </c>
      <c r="G75" s="104"/>
      <c r="H75" s="10"/>
      <c r="I75" s="10"/>
      <c r="J75" s="136" t="s">
        <v>12</v>
      </c>
      <c r="K75" s="10"/>
      <c r="L75" s="97">
        <v>39710</v>
      </c>
    </row>
    <row r="76" spans="2:12" ht="51">
      <c r="B76" s="17">
        <v>72</v>
      </c>
      <c r="C76" s="18" t="s">
        <v>1948</v>
      </c>
      <c r="D76" s="130">
        <v>1</v>
      </c>
      <c r="E76" s="104">
        <v>273000</v>
      </c>
      <c r="F76" s="104">
        <f>E76-54774.15</f>
        <v>218225.85</v>
      </c>
      <c r="G76" s="104"/>
      <c r="H76" s="10"/>
      <c r="I76" s="10"/>
      <c r="J76" s="136" t="s">
        <v>12</v>
      </c>
      <c r="K76" s="10"/>
      <c r="L76" s="97">
        <v>39904</v>
      </c>
    </row>
    <row r="77" spans="2:12" ht="63.75">
      <c r="B77" s="17">
        <v>73</v>
      </c>
      <c r="C77" s="18" t="s">
        <v>1949</v>
      </c>
      <c r="D77" s="130">
        <v>1</v>
      </c>
      <c r="E77" s="104">
        <v>319600</v>
      </c>
      <c r="F77" s="104">
        <f>E77-303619.96</f>
        <v>15980.039999999979</v>
      </c>
      <c r="G77" s="104"/>
      <c r="H77" s="10"/>
      <c r="I77" s="10"/>
      <c r="J77" s="136" t="s">
        <v>12</v>
      </c>
      <c r="K77" s="10"/>
      <c r="L77" s="97">
        <v>41066</v>
      </c>
    </row>
    <row r="78" spans="2:12" ht="25.5">
      <c r="B78" s="17">
        <v>74</v>
      </c>
      <c r="C78" s="18" t="s">
        <v>1950</v>
      </c>
      <c r="D78" s="130">
        <v>1</v>
      </c>
      <c r="E78" s="104">
        <v>154344</v>
      </c>
      <c r="F78" s="104">
        <f>E78-15264.22</f>
        <v>139079.78</v>
      </c>
      <c r="G78" s="104"/>
      <c r="H78" s="10"/>
      <c r="I78" s="10"/>
      <c r="J78" s="136" t="s">
        <v>12</v>
      </c>
      <c r="K78" s="10"/>
      <c r="L78" s="97">
        <v>38093</v>
      </c>
    </row>
    <row r="79" spans="2:12" ht="51">
      <c r="B79" s="17">
        <v>75</v>
      </c>
      <c r="C79" s="18" t="s">
        <v>859</v>
      </c>
      <c r="D79" s="130">
        <v>1</v>
      </c>
      <c r="E79" s="104">
        <v>161195</v>
      </c>
      <c r="F79" s="104">
        <f>E79-90997.07</f>
        <v>70197.93</v>
      </c>
      <c r="G79" s="104"/>
      <c r="H79" s="10"/>
      <c r="I79" s="10"/>
      <c r="J79" s="136" t="s">
        <v>12</v>
      </c>
      <c r="K79" s="10"/>
      <c r="L79" s="97">
        <v>38992</v>
      </c>
    </row>
    <row r="80" spans="2:12" ht="25.5">
      <c r="B80" s="17">
        <v>76</v>
      </c>
      <c r="C80" s="18" t="s">
        <v>995</v>
      </c>
      <c r="D80" s="130">
        <v>1</v>
      </c>
      <c r="E80" s="104">
        <v>64829.8</v>
      </c>
      <c r="F80" s="104">
        <f>E80-37817.3</f>
        <v>27012.5</v>
      </c>
      <c r="G80" s="104"/>
      <c r="H80" s="10"/>
      <c r="I80" s="10"/>
      <c r="J80" s="136" t="s">
        <v>12</v>
      </c>
      <c r="K80" s="10"/>
      <c r="L80" s="97">
        <v>40575</v>
      </c>
    </row>
    <row r="81" spans="2:12" ht="25.5">
      <c r="B81" s="17">
        <v>77</v>
      </c>
      <c r="C81" s="18" t="s">
        <v>860</v>
      </c>
      <c r="D81" s="130">
        <v>1</v>
      </c>
      <c r="E81" s="104">
        <v>51684</v>
      </c>
      <c r="F81" s="104">
        <f>E81-41634.45</f>
        <v>10049.550000000003</v>
      </c>
      <c r="G81" s="104"/>
      <c r="H81" s="10"/>
      <c r="I81" s="10"/>
      <c r="J81" s="136" t="s">
        <v>12</v>
      </c>
      <c r="K81" s="10"/>
      <c r="L81" s="97">
        <v>40289</v>
      </c>
    </row>
    <row r="82" spans="2:12" ht="25.5">
      <c r="B82" s="17">
        <v>78</v>
      </c>
      <c r="C82" s="18" t="s">
        <v>2374</v>
      </c>
      <c r="D82" s="130">
        <v>1</v>
      </c>
      <c r="E82" s="104">
        <v>72846</v>
      </c>
      <c r="F82" s="104">
        <f>E82-68596.65</f>
        <v>4249.350000000006</v>
      </c>
      <c r="G82" s="104"/>
      <c r="H82" s="10"/>
      <c r="I82" s="10"/>
      <c r="J82" s="140" t="s">
        <v>19</v>
      </c>
      <c r="K82" s="10"/>
      <c r="L82" s="97">
        <v>41134</v>
      </c>
    </row>
    <row r="83" spans="2:12" ht="25.5">
      <c r="B83" s="17">
        <v>79</v>
      </c>
      <c r="C83" s="18" t="s">
        <v>861</v>
      </c>
      <c r="D83" s="130">
        <v>1</v>
      </c>
      <c r="E83" s="104">
        <v>190000</v>
      </c>
      <c r="F83" s="104">
        <f>E83-163611.1</f>
        <v>26388.899999999994</v>
      </c>
      <c r="G83" s="104"/>
      <c r="H83" s="10"/>
      <c r="I83" s="10"/>
      <c r="J83" s="140" t="s">
        <v>862</v>
      </c>
      <c r="K83" s="10"/>
      <c r="L83" s="97">
        <v>41206</v>
      </c>
    </row>
    <row r="84" spans="2:12" ht="25.5">
      <c r="B84" s="17">
        <v>80</v>
      </c>
      <c r="C84" s="18" t="s">
        <v>863</v>
      </c>
      <c r="D84" s="130">
        <v>1</v>
      </c>
      <c r="E84" s="104">
        <v>52304</v>
      </c>
      <c r="F84" s="104">
        <f>E84-49252.91</f>
        <v>3051.0899999999965</v>
      </c>
      <c r="G84" s="104"/>
      <c r="H84" s="10"/>
      <c r="I84" s="10"/>
      <c r="J84" s="140" t="s">
        <v>864</v>
      </c>
      <c r="K84" s="10"/>
      <c r="L84" s="97">
        <v>41134</v>
      </c>
    </row>
    <row r="85" spans="2:12" ht="45">
      <c r="B85" s="17">
        <v>81</v>
      </c>
      <c r="C85" s="18" t="s">
        <v>139</v>
      </c>
      <c r="D85" s="130">
        <v>1</v>
      </c>
      <c r="E85" s="104">
        <v>90395</v>
      </c>
      <c r="F85" s="104">
        <f>E85-53806.58</f>
        <v>36588.42</v>
      </c>
      <c r="G85" s="104"/>
      <c r="H85" s="10"/>
      <c r="I85" s="10"/>
      <c r="J85" s="142" t="s">
        <v>17</v>
      </c>
      <c r="K85" s="10"/>
      <c r="L85" s="97">
        <v>40303</v>
      </c>
    </row>
    <row r="86" spans="2:12" ht="45">
      <c r="B86" s="17">
        <v>82</v>
      </c>
      <c r="C86" s="18" t="s">
        <v>140</v>
      </c>
      <c r="D86" s="130">
        <v>1</v>
      </c>
      <c r="E86" s="104">
        <v>58900</v>
      </c>
      <c r="F86" s="104">
        <f>E86-53010.04</f>
        <v>5889.959999999999</v>
      </c>
      <c r="G86" s="104"/>
      <c r="H86" s="10"/>
      <c r="I86" s="10"/>
      <c r="J86" s="142" t="s">
        <v>141</v>
      </c>
      <c r="K86" s="10"/>
      <c r="L86" s="97">
        <v>40801</v>
      </c>
    </row>
    <row r="87" spans="2:12" ht="45">
      <c r="B87" s="17">
        <v>83</v>
      </c>
      <c r="C87" s="18" t="s">
        <v>142</v>
      </c>
      <c r="D87" s="130">
        <v>1</v>
      </c>
      <c r="E87" s="104">
        <v>54800</v>
      </c>
      <c r="F87" s="104">
        <f>E87-41355.05</f>
        <v>13444.949999999997</v>
      </c>
      <c r="G87" s="104"/>
      <c r="H87" s="10"/>
      <c r="I87" s="10"/>
      <c r="J87" s="142" t="s">
        <v>143</v>
      </c>
      <c r="K87" s="10"/>
      <c r="L87" s="97">
        <v>40004</v>
      </c>
    </row>
    <row r="88" spans="2:12" ht="45">
      <c r="B88" s="17">
        <v>84</v>
      </c>
      <c r="C88" s="18" t="s">
        <v>142</v>
      </c>
      <c r="D88" s="130">
        <v>1</v>
      </c>
      <c r="E88" s="104">
        <v>54800</v>
      </c>
      <c r="F88" s="104">
        <f>E88-41000.73</f>
        <v>13799.269999999997</v>
      </c>
      <c r="G88" s="104"/>
      <c r="H88" s="10"/>
      <c r="I88" s="10"/>
      <c r="J88" s="142" t="s">
        <v>144</v>
      </c>
      <c r="K88" s="10"/>
      <c r="L88" s="97">
        <v>39966</v>
      </c>
    </row>
    <row r="89" spans="2:12" ht="45">
      <c r="B89" s="17">
        <v>85</v>
      </c>
      <c r="C89" s="18" t="s">
        <v>145</v>
      </c>
      <c r="D89" s="130">
        <v>1</v>
      </c>
      <c r="E89" s="104">
        <v>58900</v>
      </c>
      <c r="F89" s="104">
        <f>E89-49737.84</f>
        <v>9162.160000000003</v>
      </c>
      <c r="G89" s="104"/>
      <c r="H89" s="10"/>
      <c r="I89" s="10"/>
      <c r="J89" s="142" t="s">
        <v>146</v>
      </c>
      <c r="K89" s="10"/>
      <c r="L89" s="97">
        <v>40505</v>
      </c>
    </row>
    <row r="90" spans="2:12" ht="45">
      <c r="B90" s="17">
        <v>86</v>
      </c>
      <c r="C90" s="18" t="s">
        <v>2374</v>
      </c>
      <c r="D90" s="130">
        <v>1</v>
      </c>
      <c r="E90" s="104">
        <v>72857</v>
      </c>
      <c r="F90" s="104">
        <f>E90-67999.88</f>
        <v>4857.119999999995</v>
      </c>
      <c r="G90" s="104"/>
      <c r="H90" s="10"/>
      <c r="I90" s="10"/>
      <c r="J90" s="142" t="s">
        <v>147</v>
      </c>
      <c r="K90" s="10"/>
      <c r="L90" s="97">
        <v>41106</v>
      </c>
    </row>
    <row r="91" spans="2:12" ht="45">
      <c r="B91" s="17">
        <v>87</v>
      </c>
      <c r="C91" s="18" t="s">
        <v>148</v>
      </c>
      <c r="D91" s="130">
        <v>1</v>
      </c>
      <c r="E91" s="104">
        <v>145870</v>
      </c>
      <c r="F91" s="104">
        <f>E91-86827.3</f>
        <v>59042.7</v>
      </c>
      <c r="G91" s="104"/>
      <c r="H91" s="10"/>
      <c r="I91" s="10"/>
      <c r="J91" s="142" t="s">
        <v>1998</v>
      </c>
      <c r="K91" s="10"/>
      <c r="L91" s="97">
        <v>40214</v>
      </c>
    </row>
    <row r="92" spans="2:12" ht="45">
      <c r="B92" s="17">
        <v>88</v>
      </c>
      <c r="C92" s="18" t="s">
        <v>1999</v>
      </c>
      <c r="D92" s="130">
        <v>1</v>
      </c>
      <c r="E92" s="104">
        <v>55528.99</v>
      </c>
      <c r="F92" s="104">
        <f>E92-51827.07</f>
        <v>3701.9199999999983</v>
      </c>
      <c r="G92" s="104"/>
      <c r="H92" s="10"/>
      <c r="I92" s="10"/>
      <c r="J92" s="142" t="s">
        <v>758</v>
      </c>
      <c r="K92" s="10"/>
      <c r="L92" s="97">
        <v>41106</v>
      </c>
    </row>
    <row r="93" spans="2:12" ht="45">
      <c r="B93" s="17">
        <v>89</v>
      </c>
      <c r="C93" s="18" t="s">
        <v>759</v>
      </c>
      <c r="D93" s="130">
        <v>1</v>
      </c>
      <c r="E93" s="104">
        <v>63354</v>
      </c>
      <c r="F93" s="104">
        <f>E93-37710.86</f>
        <v>25643.14</v>
      </c>
      <c r="G93" s="104"/>
      <c r="H93" s="10"/>
      <c r="I93" s="10"/>
      <c r="J93" s="142" t="s">
        <v>760</v>
      </c>
      <c r="K93" s="10"/>
      <c r="L93" s="97">
        <v>40303</v>
      </c>
    </row>
    <row r="94" spans="2:12" ht="45">
      <c r="B94" s="17">
        <v>90</v>
      </c>
      <c r="C94" s="18" t="s">
        <v>761</v>
      </c>
      <c r="D94" s="130">
        <v>1</v>
      </c>
      <c r="E94" s="104">
        <v>52304</v>
      </c>
      <c r="F94" s="104">
        <f>E94-48817.04</f>
        <v>3486.959999999999</v>
      </c>
      <c r="G94" s="104"/>
      <c r="H94" s="10"/>
      <c r="I94" s="10"/>
      <c r="J94" s="142" t="s">
        <v>762</v>
      </c>
      <c r="K94" s="10"/>
      <c r="L94" s="97">
        <v>41106</v>
      </c>
    </row>
    <row r="95" spans="2:12" ht="12.75">
      <c r="B95" s="17">
        <v>91</v>
      </c>
      <c r="C95" s="18" t="s">
        <v>769</v>
      </c>
      <c r="D95" s="130">
        <v>1</v>
      </c>
      <c r="E95" s="104">
        <v>62000</v>
      </c>
      <c r="F95" s="104">
        <f>E95-55630.1</f>
        <v>6369.9000000000015</v>
      </c>
      <c r="G95" s="104"/>
      <c r="H95" s="10"/>
      <c r="I95" s="10"/>
      <c r="J95" s="141" t="s">
        <v>768</v>
      </c>
      <c r="K95" s="10"/>
      <c r="L95" s="97">
        <v>38027</v>
      </c>
    </row>
    <row r="96" spans="2:12" ht="25.5">
      <c r="B96" s="17">
        <v>92</v>
      </c>
      <c r="C96" s="18" t="s">
        <v>770</v>
      </c>
      <c r="D96" s="130">
        <v>1</v>
      </c>
      <c r="E96" s="104">
        <v>49999.99</v>
      </c>
      <c r="F96" s="104">
        <f>E96-46305.34</f>
        <v>3694.6500000000015</v>
      </c>
      <c r="G96" s="104"/>
      <c r="H96" s="10"/>
      <c r="I96" s="10"/>
      <c r="J96" s="141" t="s">
        <v>768</v>
      </c>
      <c r="K96" s="10"/>
      <c r="L96" s="97">
        <v>39772</v>
      </c>
    </row>
    <row r="97" spans="2:12" ht="25.5">
      <c r="B97" s="17">
        <v>93</v>
      </c>
      <c r="C97" s="18" t="s">
        <v>2102</v>
      </c>
      <c r="D97" s="130">
        <v>1</v>
      </c>
      <c r="E97" s="104">
        <v>62000</v>
      </c>
      <c r="F97" s="104">
        <f>E97-55800.05</f>
        <v>6199.949999999997</v>
      </c>
      <c r="G97" s="104"/>
      <c r="H97" s="10"/>
      <c r="I97" s="10"/>
      <c r="J97" s="141" t="s">
        <v>768</v>
      </c>
      <c r="K97" s="10"/>
      <c r="L97" s="97">
        <v>38163</v>
      </c>
    </row>
    <row r="98" spans="2:12" ht="51">
      <c r="B98" s="17">
        <v>94</v>
      </c>
      <c r="C98" s="18" t="s">
        <v>1506</v>
      </c>
      <c r="D98" s="130">
        <v>1</v>
      </c>
      <c r="E98" s="104">
        <v>52000</v>
      </c>
      <c r="F98" s="104">
        <f>E98-47593.15</f>
        <v>4406.8499999999985</v>
      </c>
      <c r="G98" s="104"/>
      <c r="H98" s="10"/>
      <c r="I98" s="10"/>
      <c r="J98" s="141" t="s">
        <v>768</v>
      </c>
      <c r="K98" s="10"/>
      <c r="L98" s="97">
        <v>38979</v>
      </c>
    </row>
    <row r="99" spans="2:12" ht="38.25">
      <c r="B99" s="17">
        <v>95</v>
      </c>
      <c r="C99" s="18" t="s">
        <v>411</v>
      </c>
      <c r="D99" s="130">
        <v>1</v>
      </c>
      <c r="E99" s="104">
        <v>50000</v>
      </c>
      <c r="F99" s="104">
        <f>E99-45945.95</f>
        <v>4054.050000000003</v>
      </c>
      <c r="G99" s="104"/>
      <c r="H99" s="10"/>
      <c r="I99" s="10"/>
      <c r="J99" s="141" t="s">
        <v>768</v>
      </c>
      <c r="K99" s="10"/>
      <c r="L99" s="97">
        <v>39223</v>
      </c>
    </row>
    <row r="100" spans="2:12" ht="25.5">
      <c r="B100" s="17">
        <v>96</v>
      </c>
      <c r="C100" s="18" t="s">
        <v>412</v>
      </c>
      <c r="D100" s="130">
        <v>1</v>
      </c>
      <c r="E100" s="104">
        <v>107077.92</v>
      </c>
      <c r="F100" s="104">
        <f>E100-47245.94</f>
        <v>59831.979999999996</v>
      </c>
      <c r="G100" s="104"/>
      <c r="H100" s="10"/>
      <c r="I100" s="10"/>
      <c r="J100" s="141" t="s">
        <v>768</v>
      </c>
      <c r="K100" s="10"/>
      <c r="L100" s="97">
        <v>38322</v>
      </c>
    </row>
    <row r="101" spans="2:12" ht="33.75">
      <c r="B101" s="17">
        <v>97</v>
      </c>
      <c r="C101" s="18" t="s">
        <v>499</v>
      </c>
      <c r="D101" s="130">
        <v>1</v>
      </c>
      <c r="E101" s="104">
        <v>72990</v>
      </c>
      <c r="F101" s="104">
        <f>E101-18247.5</f>
        <v>54742.5</v>
      </c>
      <c r="G101" s="104"/>
      <c r="H101" s="10"/>
      <c r="I101" s="10"/>
      <c r="J101" s="139" t="s">
        <v>500</v>
      </c>
      <c r="K101" s="10"/>
      <c r="L101" s="97">
        <v>40526</v>
      </c>
    </row>
    <row r="102" spans="2:12" ht="38.25">
      <c r="B102" s="17">
        <v>98</v>
      </c>
      <c r="C102" s="18" t="s">
        <v>517</v>
      </c>
      <c r="D102" s="130">
        <v>1</v>
      </c>
      <c r="E102" s="104">
        <v>69990</v>
      </c>
      <c r="F102" s="104">
        <f>E102-17497.41</f>
        <v>52492.59</v>
      </c>
      <c r="G102" s="104"/>
      <c r="H102" s="10"/>
      <c r="I102" s="10"/>
      <c r="J102" s="139" t="s">
        <v>500</v>
      </c>
      <c r="K102" s="10"/>
      <c r="L102" s="97">
        <v>40526</v>
      </c>
    </row>
    <row r="103" spans="2:12" ht="33.75">
      <c r="B103" s="17">
        <v>99</v>
      </c>
      <c r="C103" s="18" t="s">
        <v>518</v>
      </c>
      <c r="D103" s="130">
        <v>1</v>
      </c>
      <c r="E103" s="104">
        <v>99990</v>
      </c>
      <c r="F103" s="104">
        <f>E103-74992.5</f>
        <v>24997.5</v>
      </c>
      <c r="G103" s="104"/>
      <c r="H103" s="10"/>
      <c r="I103" s="10"/>
      <c r="J103" s="139" t="s">
        <v>500</v>
      </c>
      <c r="K103" s="10"/>
      <c r="L103" s="97">
        <v>40513</v>
      </c>
    </row>
    <row r="104" spans="2:12" ht="51">
      <c r="B104" s="17">
        <v>100</v>
      </c>
      <c r="C104" s="18" t="s">
        <v>519</v>
      </c>
      <c r="D104" s="130">
        <v>2</v>
      </c>
      <c r="E104" s="104">
        <v>151960</v>
      </c>
      <c r="F104" s="104">
        <f>E104-18994.88</f>
        <v>132965.12</v>
      </c>
      <c r="G104" s="104"/>
      <c r="H104" s="10"/>
      <c r="I104" s="10"/>
      <c r="J104" s="139" t="s">
        <v>500</v>
      </c>
      <c r="K104" s="10"/>
      <c r="L104" s="97">
        <v>40526</v>
      </c>
    </row>
    <row r="105" spans="2:12" ht="33.75">
      <c r="B105" s="17">
        <v>101</v>
      </c>
      <c r="C105" s="18" t="s">
        <v>520</v>
      </c>
      <c r="D105" s="130">
        <v>1</v>
      </c>
      <c r="E105" s="104">
        <v>92834</v>
      </c>
      <c r="F105" s="104">
        <f>E105-50499.1</f>
        <v>42334.9</v>
      </c>
      <c r="G105" s="104"/>
      <c r="H105" s="10"/>
      <c r="I105" s="10"/>
      <c r="J105" s="139" t="s">
        <v>500</v>
      </c>
      <c r="K105" s="10"/>
      <c r="L105" s="97">
        <v>39723</v>
      </c>
    </row>
    <row r="106" spans="2:12" ht="33.75">
      <c r="B106" s="17">
        <v>102</v>
      </c>
      <c r="C106" s="18" t="s">
        <v>521</v>
      </c>
      <c r="D106" s="130">
        <v>2</v>
      </c>
      <c r="E106" s="104">
        <v>153960</v>
      </c>
      <c r="F106" s="104">
        <f>E106-38490.18</f>
        <v>115469.82</v>
      </c>
      <c r="G106" s="104"/>
      <c r="H106" s="10"/>
      <c r="I106" s="10"/>
      <c r="J106" s="139" t="s">
        <v>500</v>
      </c>
      <c r="K106" s="10"/>
      <c r="L106" s="97">
        <v>40526</v>
      </c>
    </row>
    <row r="107" spans="2:12" ht="33.75">
      <c r="B107" s="17">
        <v>103</v>
      </c>
      <c r="C107" s="18" t="s">
        <v>522</v>
      </c>
      <c r="D107" s="130">
        <v>1</v>
      </c>
      <c r="E107" s="104">
        <v>82100</v>
      </c>
      <c r="F107" s="104">
        <f>E107-28233.87</f>
        <v>53866.130000000005</v>
      </c>
      <c r="G107" s="104"/>
      <c r="H107" s="10"/>
      <c r="I107" s="10"/>
      <c r="J107" s="139" t="s">
        <v>500</v>
      </c>
      <c r="K107" s="10"/>
      <c r="L107" s="97">
        <v>39730</v>
      </c>
    </row>
    <row r="108" spans="2:12" ht="33.75">
      <c r="B108" s="17">
        <v>104</v>
      </c>
      <c r="C108" s="18" t="s">
        <v>523</v>
      </c>
      <c r="D108" s="130">
        <v>1</v>
      </c>
      <c r="E108" s="104">
        <v>78948</v>
      </c>
      <c r="F108" s="104">
        <f>E108</f>
        <v>78948</v>
      </c>
      <c r="G108" s="104"/>
      <c r="H108" s="10"/>
      <c r="I108" s="10"/>
      <c r="J108" s="139" t="s">
        <v>500</v>
      </c>
      <c r="K108" s="10"/>
      <c r="L108" s="97">
        <v>37579</v>
      </c>
    </row>
    <row r="109" spans="2:12" ht="33.75">
      <c r="B109" s="17">
        <v>105</v>
      </c>
      <c r="C109" s="18" t="s">
        <v>524</v>
      </c>
      <c r="D109" s="130">
        <v>1</v>
      </c>
      <c r="E109" s="104">
        <v>51882.87</v>
      </c>
      <c r="F109" s="104">
        <f>E109-3963.91</f>
        <v>47918.96000000001</v>
      </c>
      <c r="G109" s="104"/>
      <c r="H109" s="10"/>
      <c r="I109" s="10"/>
      <c r="J109" s="139" t="s">
        <v>500</v>
      </c>
      <c r="K109" s="10"/>
      <c r="L109" s="97">
        <v>39023</v>
      </c>
    </row>
    <row r="110" spans="2:12" ht="63.75">
      <c r="B110" s="17">
        <v>106</v>
      </c>
      <c r="C110" s="18" t="s">
        <v>641</v>
      </c>
      <c r="D110" s="130">
        <v>1</v>
      </c>
      <c r="E110" s="104">
        <v>542623</v>
      </c>
      <c r="F110" s="104">
        <v>542623</v>
      </c>
      <c r="G110" s="104"/>
      <c r="H110" s="10"/>
      <c r="I110" s="10"/>
      <c r="J110" s="129" t="s">
        <v>2132</v>
      </c>
      <c r="K110" s="10"/>
      <c r="L110" s="97">
        <v>41779</v>
      </c>
    </row>
    <row r="111" spans="2:12" ht="63.75">
      <c r="B111" s="17">
        <v>107</v>
      </c>
      <c r="C111" s="18" t="s">
        <v>642</v>
      </c>
      <c r="D111" s="130">
        <v>1</v>
      </c>
      <c r="E111" s="104">
        <v>272317</v>
      </c>
      <c r="F111" s="104">
        <v>272317</v>
      </c>
      <c r="G111" s="104"/>
      <c r="H111" s="10"/>
      <c r="I111" s="10"/>
      <c r="J111" s="129" t="s">
        <v>2132</v>
      </c>
      <c r="K111" s="10"/>
      <c r="L111" s="97">
        <v>41779</v>
      </c>
    </row>
    <row r="112" spans="2:12" ht="63.75">
      <c r="B112" s="17">
        <v>108</v>
      </c>
      <c r="C112" s="18" t="s">
        <v>643</v>
      </c>
      <c r="D112" s="130">
        <v>1</v>
      </c>
      <c r="E112" s="104">
        <v>110003</v>
      </c>
      <c r="F112" s="104">
        <v>110003</v>
      </c>
      <c r="G112" s="104"/>
      <c r="H112" s="10"/>
      <c r="I112" s="10"/>
      <c r="J112" s="129" t="s">
        <v>2132</v>
      </c>
      <c r="K112" s="10"/>
      <c r="L112" s="97">
        <v>41779</v>
      </c>
    </row>
    <row r="113" spans="2:12" ht="63.75">
      <c r="B113" s="17">
        <v>109</v>
      </c>
      <c r="C113" s="18" t="s">
        <v>643</v>
      </c>
      <c r="D113" s="130">
        <v>1</v>
      </c>
      <c r="E113" s="104">
        <v>110003</v>
      </c>
      <c r="F113" s="104">
        <v>110003</v>
      </c>
      <c r="G113" s="104"/>
      <c r="H113" s="10"/>
      <c r="I113" s="10"/>
      <c r="J113" s="129" t="s">
        <v>2132</v>
      </c>
      <c r="K113" s="10"/>
      <c r="L113" s="97">
        <v>41779</v>
      </c>
    </row>
    <row r="114" spans="2:12" ht="38.25">
      <c r="B114" s="17">
        <v>110</v>
      </c>
      <c r="C114" s="18" t="s">
        <v>1286</v>
      </c>
      <c r="D114" s="130">
        <v>1</v>
      </c>
      <c r="E114" s="104">
        <v>50000</v>
      </c>
      <c r="F114" s="104">
        <v>2083.3</v>
      </c>
      <c r="G114" s="104">
        <v>47916.7</v>
      </c>
      <c r="H114" s="10"/>
      <c r="I114" s="10"/>
      <c r="J114" s="127" t="s">
        <v>127</v>
      </c>
      <c r="K114" s="10"/>
      <c r="L114" s="97">
        <v>41645</v>
      </c>
    </row>
    <row r="115" spans="2:12" ht="25.5">
      <c r="B115" s="17">
        <v>111</v>
      </c>
      <c r="C115" s="18" t="s">
        <v>2258</v>
      </c>
      <c r="D115" s="130">
        <v>1</v>
      </c>
      <c r="E115" s="104">
        <v>70000</v>
      </c>
      <c r="F115" s="104">
        <v>388.89</v>
      </c>
      <c r="G115" s="104">
        <v>69611.11</v>
      </c>
      <c r="H115" s="10"/>
      <c r="I115" s="10"/>
      <c r="J115" s="34" t="s">
        <v>780</v>
      </c>
      <c r="K115" s="10"/>
      <c r="L115" s="97">
        <v>40643</v>
      </c>
    </row>
    <row r="116" spans="2:12" ht="27" customHeight="1">
      <c r="B116" s="17">
        <v>112</v>
      </c>
      <c r="C116" s="18" t="s">
        <v>2260</v>
      </c>
      <c r="D116" s="130">
        <v>1</v>
      </c>
      <c r="E116" s="104">
        <v>65000</v>
      </c>
      <c r="F116" s="104">
        <v>361.11</v>
      </c>
      <c r="G116" s="104">
        <v>64638.89</v>
      </c>
      <c r="H116" s="10"/>
      <c r="I116" s="10"/>
      <c r="J116" s="34" t="s">
        <v>780</v>
      </c>
      <c r="K116" s="10"/>
      <c r="L116" s="97">
        <v>41739</v>
      </c>
    </row>
    <row r="117" spans="2:12" ht="27" customHeight="1">
      <c r="B117" s="17">
        <v>113</v>
      </c>
      <c r="C117" s="18" t="s">
        <v>2259</v>
      </c>
      <c r="D117" s="130">
        <v>1</v>
      </c>
      <c r="E117" s="104">
        <v>65000</v>
      </c>
      <c r="F117" s="104">
        <v>361.11</v>
      </c>
      <c r="G117" s="104">
        <v>64638.89</v>
      </c>
      <c r="H117" s="10"/>
      <c r="I117" s="10"/>
      <c r="J117" s="34" t="s">
        <v>780</v>
      </c>
      <c r="K117" s="10"/>
      <c r="L117" s="97">
        <v>41739</v>
      </c>
    </row>
    <row r="118" spans="2:12" ht="27" customHeight="1">
      <c r="B118" s="17">
        <v>114</v>
      </c>
      <c r="C118" s="18" t="s">
        <v>2261</v>
      </c>
      <c r="D118" s="130">
        <v>1</v>
      </c>
      <c r="E118" s="104">
        <v>65000</v>
      </c>
      <c r="F118" s="104">
        <v>361.11</v>
      </c>
      <c r="G118" s="104">
        <v>64638.89</v>
      </c>
      <c r="H118" s="10"/>
      <c r="I118" s="10"/>
      <c r="J118" s="34" t="s">
        <v>780</v>
      </c>
      <c r="K118" s="10"/>
      <c r="L118" s="97">
        <v>41739</v>
      </c>
    </row>
    <row r="119" spans="2:12" ht="27" customHeight="1">
      <c r="B119" s="17">
        <v>115</v>
      </c>
      <c r="C119" s="18" t="s">
        <v>2262</v>
      </c>
      <c r="D119" s="130">
        <v>1</v>
      </c>
      <c r="E119" s="104">
        <v>65000</v>
      </c>
      <c r="F119" s="104">
        <v>361.11</v>
      </c>
      <c r="G119" s="104">
        <v>64638.89</v>
      </c>
      <c r="H119" s="10"/>
      <c r="I119" s="10"/>
      <c r="J119" s="34" t="s">
        <v>780</v>
      </c>
      <c r="K119" s="10"/>
      <c r="L119" s="97">
        <v>41739</v>
      </c>
    </row>
    <row r="120" spans="2:12" ht="27" customHeight="1">
      <c r="B120" s="17">
        <v>116</v>
      </c>
      <c r="C120" s="18" t="s">
        <v>2263</v>
      </c>
      <c r="D120" s="130">
        <v>1</v>
      </c>
      <c r="E120" s="104">
        <v>53750</v>
      </c>
      <c r="F120" s="104">
        <v>298.61</v>
      </c>
      <c r="G120" s="104">
        <v>53451.39</v>
      </c>
      <c r="H120" s="10"/>
      <c r="I120" s="10"/>
      <c r="J120" s="34" t="s">
        <v>780</v>
      </c>
      <c r="K120" s="10"/>
      <c r="L120" s="97">
        <v>41739</v>
      </c>
    </row>
    <row r="121" spans="2:12" ht="27" customHeight="1">
      <c r="B121" s="17">
        <v>117</v>
      </c>
      <c r="C121" s="18" t="s">
        <v>1366</v>
      </c>
      <c r="D121" s="130">
        <v>1</v>
      </c>
      <c r="E121" s="104">
        <v>53750</v>
      </c>
      <c r="F121" s="104">
        <v>298.61</v>
      </c>
      <c r="G121" s="104">
        <v>53451.39</v>
      </c>
      <c r="H121" s="10"/>
      <c r="I121" s="10"/>
      <c r="J121" s="34" t="s">
        <v>780</v>
      </c>
      <c r="K121" s="10"/>
      <c r="L121" s="97">
        <v>41739</v>
      </c>
    </row>
    <row r="122" spans="2:12" ht="27" customHeight="1">
      <c r="B122" s="17">
        <v>118</v>
      </c>
      <c r="C122" s="18" t="s">
        <v>1367</v>
      </c>
      <c r="D122" s="130">
        <v>1</v>
      </c>
      <c r="E122" s="104">
        <v>53750</v>
      </c>
      <c r="F122" s="104">
        <v>298.61</v>
      </c>
      <c r="G122" s="104">
        <v>53451.39</v>
      </c>
      <c r="H122" s="10"/>
      <c r="I122" s="10"/>
      <c r="J122" s="34" t="s">
        <v>780</v>
      </c>
      <c r="K122" s="10"/>
      <c r="L122" s="97">
        <v>41739</v>
      </c>
    </row>
    <row r="123" spans="2:12" ht="27" customHeight="1">
      <c r="B123" s="17">
        <v>119</v>
      </c>
      <c r="C123" s="18" t="s">
        <v>1368</v>
      </c>
      <c r="D123" s="130">
        <v>1</v>
      </c>
      <c r="E123" s="104">
        <v>53750</v>
      </c>
      <c r="F123" s="104">
        <v>298.61</v>
      </c>
      <c r="G123" s="104">
        <v>53451.39</v>
      </c>
      <c r="H123" s="10"/>
      <c r="I123" s="10"/>
      <c r="J123" s="34" t="s">
        <v>780</v>
      </c>
      <c r="K123" s="10"/>
      <c r="L123" s="97">
        <v>41739</v>
      </c>
    </row>
    <row r="124" spans="2:12" ht="27" customHeight="1">
      <c r="B124" s="17">
        <v>120</v>
      </c>
      <c r="C124" s="18" t="s">
        <v>1369</v>
      </c>
      <c r="D124" s="130">
        <v>1</v>
      </c>
      <c r="E124" s="104">
        <v>64000</v>
      </c>
      <c r="F124" s="104">
        <v>761.9</v>
      </c>
      <c r="G124" s="104">
        <v>63238.1</v>
      </c>
      <c r="H124" s="10"/>
      <c r="I124" s="10"/>
      <c r="J124" s="34" t="s">
        <v>780</v>
      </c>
      <c r="K124" s="10"/>
      <c r="L124" s="97">
        <v>41739</v>
      </c>
    </row>
    <row r="125" spans="2:12" ht="27" customHeight="1">
      <c r="B125" s="17">
        <v>121</v>
      </c>
      <c r="C125" s="18" t="s">
        <v>574</v>
      </c>
      <c r="D125" s="130">
        <v>1</v>
      </c>
      <c r="E125" s="104">
        <v>52750</v>
      </c>
      <c r="F125" s="104">
        <v>14066.68</v>
      </c>
      <c r="G125" s="104">
        <v>38683.32</v>
      </c>
      <c r="H125" s="10"/>
      <c r="I125" s="10"/>
      <c r="J125" s="34" t="s">
        <v>780</v>
      </c>
      <c r="K125" s="10"/>
      <c r="L125" s="97">
        <v>41645</v>
      </c>
    </row>
    <row r="126" spans="2:12" ht="27" customHeight="1">
      <c r="B126" s="182">
        <v>122</v>
      </c>
      <c r="C126" s="18" t="s">
        <v>1207</v>
      </c>
      <c r="D126" s="130">
        <v>1</v>
      </c>
      <c r="E126" s="104">
        <v>121000</v>
      </c>
      <c r="F126" s="104">
        <v>5040</v>
      </c>
      <c r="G126" s="104">
        <v>115960</v>
      </c>
      <c r="H126" s="10"/>
      <c r="I126" s="10"/>
      <c r="J126" s="181" t="s">
        <v>1208</v>
      </c>
      <c r="K126" s="10"/>
      <c r="L126" s="97" t="s">
        <v>1209</v>
      </c>
    </row>
    <row r="127" spans="2:12" ht="27" customHeight="1">
      <c r="B127" s="182">
        <v>123</v>
      </c>
      <c r="C127" s="18" t="s">
        <v>1210</v>
      </c>
      <c r="D127" s="130">
        <v>1</v>
      </c>
      <c r="E127" s="104">
        <v>119400</v>
      </c>
      <c r="F127" s="104">
        <v>1990</v>
      </c>
      <c r="G127" s="104">
        <v>117410</v>
      </c>
      <c r="H127" s="10"/>
      <c r="I127" s="10"/>
      <c r="J127" s="181" t="s">
        <v>1208</v>
      </c>
      <c r="K127" s="10"/>
      <c r="L127" s="97" t="s">
        <v>1211</v>
      </c>
    </row>
    <row r="128" spans="2:12" ht="27" customHeight="1">
      <c r="B128" s="182">
        <v>124</v>
      </c>
      <c r="C128" s="18" t="s">
        <v>2361</v>
      </c>
      <c r="D128" s="130">
        <v>1</v>
      </c>
      <c r="E128" s="104">
        <v>89589</v>
      </c>
      <c r="F128" s="104">
        <v>4479</v>
      </c>
      <c r="G128" s="104">
        <v>85110</v>
      </c>
      <c r="H128" s="10"/>
      <c r="I128" s="10"/>
      <c r="J128" s="181" t="s">
        <v>1208</v>
      </c>
      <c r="K128" s="10"/>
      <c r="L128" s="97" t="s">
        <v>2362</v>
      </c>
    </row>
    <row r="129" spans="2:12" ht="27" customHeight="1">
      <c r="B129" s="183">
        <v>125</v>
      </c>
      <c r="C129" s="18" t="s">
        <v>2507</v>
      </c>
      <c r="D129" s="130">
        <v>1</v>
      </c>
      <c r="E129" s="104">
        <v>339556.8</v>
      </c>
      <c r="F129" s="104"/>
      <c r="G129" s="104"/>
      <c r="H129" s="10"/>
      <c r="I129" s="10"/>
      <c r="J129" s="181" t="s">
        <v>2508</v>
      </c>
      <c r="K129" s="10"/>
      <c r="L129" s="97">
        <v>41318</v>
      </c>
    </row>
    <row r="130" spans="2:12" ht="27" customHeight="1">
      <c r="B130" s="183">
        <v>126</v>
      </c>
      <c r="C130" s="18" t="s">
        <v>2507</v>
      </c>
      <c r="D130" s="130">
        <v>1</v>
      </c>
      <c r="E130" s="104">
        <v>274743.34</v>
      </c>
      <c r="F130" s="104"/>
      <c r="G130" s="104"/>
      <c r="H130" s="10"/>
      <c r="I130" s="10"/>
      <c r="J130" s="181" t="s">
        <v>2508</v>
      </c>
      <c r="K130" s="10"/>
      <c r="L130" s="97">
        <v>41318</v>
      </c>
    </row>
    <row r="131" spans="2:15" ht="27" customHeight="1">
      <c r="B131" s="200">
        <v>127</v>
      </c>
      <c r="C131" s="201" t="s">
        <v>2036</v>
      </c>
      <c r="D131" s="202">
        <v>1</v>
      </c>
      <c r="E131" s="203">
        <v>54299.7</v>
      </c>
      <c r="F131" s="203"/>
      <c r="G131" s="203"/>
      <c r="H131" s="179"/>
      <c r="I131" s="179"/>
      <c r="J131" s="199" t="s">
        <v>904</v>
      </c>
      <c r="K131" s="179"/>
      <c r="L131" s="204">
        <v>41250</v>
      </c>
      <c r="M131" s="538" t="s">
        <v>1216</v>
      </c>
      <c r="N131" s="539"/>
      <c r="O131" s="540"/>
    </row>
    <row r="132" spans="2:15" ht="26.25" customHeight="1">
      <c r="B132" s="200">
        <v>128</v>
      </c>
      <c r="C132" s="201" t="s">
        <v>1410</v>
      </c>
      <c r="D132" s="202">
        <v>2</v>
      </c>
      <c r="E132" s="203">
        <v>148000</v>
      </c>
      <c r="F132" s="203">
        <v>0</v>
      </c>
      <c r="G132" s="203">
        <v>0</v>
      </c>
      <c r="H132" s="179"/>
      <c r="I132" s="179"/>
      <c r="J132" s="199" t="s">
        <v>904</v>
      </c>
      <c r="K132" s="179"/>
      <c r="L132" s="204">
        <v>41185</v>
      </c>
      <c r="M132" s="538" t="s">
        <v>1216</v>
      </c>
      <c r="N132" s="539"/>
      <c r="O132" s="540"/>
    </row>
    <row r="133" spans="2:15" ht="30.75" customHeight="1">
      <c r="B133" s="17">
        <v>129</v>
      </c>
      <c r="C133" s="18" t="s">
        <v>2006</v>
      </c>
      <c r="D133" s="130">
        <v>1</v>
      </c>
      <c r="E133" s="104">
        <v>345960</v>
      </c>
      <c r="F133" s="104">
        <v>0</v>
      </c>
      <c r="G133" s="104">
        <v>345960</v>
      </c>
      <c r="H133" s="10"/>
      <c r="I133" s="18"/>
      <c r="J133" s="129" t="s">
        <v>392</v>
      </c>
      <c r="K133" s="10"/>
      <c r="L133" s="97">
        <v>42003</v>
      </c>
      <c r="M133" s="10"/>
      <c r="N133" s="10"/>
      <c r="O133" s="10"/>
    </row>
    <row r="134" spans="2:15" ht="30.75" customHeight="1">
      <c r="B134" s="17">
        <v>130</v>
      </c>
      <c r="C134" s="18" t="s">
        <v>2007</v>
      </c>
      <c r="D134" s="130">
        <v>1</v>
      </c>
      <c r="E134" s="104">
        <v>225600</v>
      </c>
      <c r="F134" s="104">
        <v>0</v>
      </c>
      <c r="G134" s="104">
        <v>225600</v>
      </c>
      <c r="H134" s="10"/>
      <c r="I134" s="18"/>
      <c r="J134" s="36" t="s">
        <v>12</v>
      </c>
      <c r="K134" s="10"/>
      <c r="L134" s="97">
        <v>42003</v>
      </c>
      <c r="M134" s="10"/>
      <c r="N134" s="10"/>
      <c r="O134" s="10"/>
    </row>
    <row r="135" spans="2:12" ht="51">
      <c r="B135" s="17">
        <v>131</v>
      </c>
      <c r="C135" s="18" t="s">
        <v>2282</v>
      </c>
      <c r="D135" s="130">
        <v>1</v>
      </c>
      <c r="E135" s="104">
        <v>124517.28</v>
      </c>
      <c r="F135" s="104">
        <f aca="true" t="shared" si="0" ref="F135:F148">E135-G135</f>
        <v>4447.050000000003</v>
      </c>
      <c r="G135" s="104">
        <v>120070.23</v>
      </c>
      <c r="H135" s="10"/>
      <c r="I135" s="18"/>
      <c r="J135" s="131" t="s">
        <v>1883</v>
      </c>
      <c r="K135" s="10"/>
      <c r="L135" s="97">
        <v>42180</v>
      </c>
    </row>
    <row r="136" spans="2:12" ht="33.75">
      <c r="B136" s="17">
        <v>132</v>
      </c>
      <c r="C136" s="18" t="s">
        <v>1507</v>
      </c>
      <c r="D136" s="130">
        <v>1</v>
      </c>
      <c r="E136" s="104">
        <v>124142.4</v>
      </c>
      <c r="F136" s="104">
        <f t="shared" si="0"/>
        <v>27587.199999999997</v>
      </c>
      <c r="G136" s="104">
        <v>96555.2</v>
      </c>
      <c r="I136" s="10"/>
      <c r="J136" s="36" t="s">
        <v>686</v>
      </c>
      <c r="K136" s="10"/>
      <c r="L136" s="97">
        <v>42033</v>
      </c>
    </row>
    <row r="137" spans="2:12" ht="24.75" customHeight="1">
      <c r="B137" s="17">
        <v>133</v>
      </c>
      <c r="C137" s="18" t="s">
        <v>687</v>
      </c>
      <c r="D137" s="130">
        <v>1</v>
      </c>
      <c r="E137" s="104">
        <v>79832</v>
      </c>
      <c r="F137" s="104">
        <f t="shared" si="0"/>
        <v>10394.600000000006</v>
      </c>
      <c r="G137" s="104">
        <v>69437.4</v>
      </c>
      <c r="H137" s="10"/>
      <c r="I137" s="10"/>
      <c r="J137" s="36" t="s">
        <v>686</v>
      </c>
      <c r="K137" s="10"/>
      <c r="L137" s="97">
        <v>42094</v>
      </c>
    </row>
    <row r="138" spans="2:12" ht="30" customHeight="1">
      <c r="B138" s="17">
        <v>134</v>
      </c>
      <c r="C138" s="18" t="s">
        <v>1272</v>
      </c>
      <c r="D138" s="130">
        <v>1</v>
      </c>
      <c r="E138" s="104">
        <v>70000</v>
      </c>
      <c r="F138" s="104">
        <f t="shared" si="0"/>
        <v>3888.8800000000047</v>
      </c>
      <c r="G138" s="104">
        <v>66111.12</v>
      </c>
      <c r="H138" s="10"/>
      <c r="I138" s="10"/>
      <c r="J138" s="139" t="s">
        <v>500</v>
      </c>
      <c r="K138" s="10"/>
      <c r="L138" s="97">
        <v>42208</v>
      </c>
    </row>
    <row r="139" spans="2:12" ht="33.75">
      <c r="B139" s="17">
        <v>135</v>
      </c>
      <c r="C139" s="18" t="s">
        <v>1273</v>
      </c>
      <c r="D139" s="130">
        <v>1</v>
      </c>
      <c r="E139" s="104">
        <v>106000</v>
      </c>
      <c r="F139" s="104">
        <f t="shared" si="0"/>
        <v>5888.880000000005</v>
      </c>
      <c r="G139" s="104">
        <v>100111.12</v>
      </c>
      <c r="H139" s="10"/>
      <c r="I139" s="10"/>
      <c r="J139" s="139" t="s">
        <v>500</v>
      </c>
      <c r="K139" s="10"/>
      <c r="L139" s="97">
        <v>42208</v>
      </c>
    </row>
    <row r="140" spans="2:12" ht="29.25" customHeight="1">
      <c r="B140" s="17">
        <v>136</v>
      </c>
      <c r="C140" s="18" t="s">
        <v>1274</v>
      </c>
      <c r="D140" s="130">
        <v>1</v>
      </c>
      <c r="E140" s="104">
        <v>61846.39</v>
      </c>
      <c r="F140" s="104">
        <f t="shared" si="0"/>
        <v>4123.120000000003</v>
      </c>
      <c r="G140" s="104">
        <v>57723.27</v>
      </c>
      <c r="H140" s="10"/>
      <c r="I140" s="10"/>
      <c r="J140" s="131" t="s">
        <v>1883</v>
      </c>
      <c r="K140" s="10"/>
      <c r="L140" s="97">
        <v>42033</v>
      </c>
    </row>
    <row r="141" spans="2:12" ht="27.75" customHeight="1">
      <c r="B141" s="17">
        <v>137</v>
      </c>
      <c r="C141" s="18" t="s">
        <v>1275</v>
      </c>
      <c r="D141" s="130">
        <v>1</v>
      </c>
      <c r="E141" s="104">
        <v>67116.39</v>
      </c>
      <c r="F141" s="104">
        <f t="shared" si="0"/>
        <v>6392</v>
      </c>
      <c r="G141" s="104">
        <v>60724.39</v>
      </c>
      <c r="H141" s="10"/>
      <c r="I141" s="10"/>
      <c r="J141" s="131" t="s">
        <v>1883</v>
      </c>
      <c r="K141" s="10"/>
      <c r="L141" s="97">
        <v>42033</v>
      </c>
    </row>
    <row r="142" spans="2:12" ht="23.25" customHeight="1">
      <c r="B142" s="17">
        <v>138</v>
      </c>
      <c r="C142" s="18" t="s">
        <v>687</v>
      </c>
      <c r="D142" s="130">
        <v>1</v>
      </c>
      <c r="E142" s="104">
        <v>72289</v>
      </c>
      <c r="F142" s="104">
        <f t="shared" si="0"/>
        <v>4819.279999999999</v>
      </c>
      <c r="G142" s="104">
        <v>67469.72</v>
      </c>
      <c r="H142" s="10"/>
      <c r="I142" s="10"/>
      <c r="J142" s="35" t="s">
        <v>1890</v>
      </c>
      <c r="K142" s="10"/>
      <c r="L142" s="97">
        <v>42033</v>
      </c>
    </row>
    <row r="143" spans="2:12" ht="24" customHeight="1">
      <c r="B143" s="17">
        <v>139</v>
      </c>
      <c r="C143" s="18" t="s">
        <v>687</v>
      </c>
      <c r="D143" s="130">
        <v>1</v>
      </c>
      <c r="E143" s="104">
        <v>79832</v>
      </c>
      <c r="F143" s="104">
        <f t="shared" si="0"/>
        <v>3991.6199999999953</v>
      </c>
      <c r="G143" s="104">
        <v>75840.38</v>
      </c>
      <c r="H143" s="10"/>
      <c r="I143" s="10"/>
      <c r="J143" s="142" t="s">
        <v>1276</v>
      </c>
      <c r="K143" s="10"/>
      <c r="L143" s="97">
        <v>42094</v>
      </c>
    </row>
    <row r="144" spans="2:12" ht="29.25" customHeight="1">
      <c r="B144" s="17">
        <v>140</v>
      </c>
      <c r="C144" s="18" t="s">
        <v>687</v>
      </c>
      <c r="D144" s="130">
        <v>1</v>
      </c>
      <c r="E144" s="104">
        <v>70000</v>
      </c>
      <c r="F144" s="104">
        <f t="shared" si="0"/>
        <v>3499.979999999996</v>
      </c>
      <c r="G144" s="104">
        <v>66500.02</v>
      </c>
      <c r="H144" s="10"/>
      <c r="I144" s="10"/>
      <c r="J144" s="135" t="s">
        <v>1277</v>
      </c>
      <c r="K144" s="10"/>
      <c r="L144" s="97">
        <v>42094</v>
      </c>
    </row>
    <row r="145" spans="2:12" ht="33.75" customHeight="1">
      <c r="B145" s="17">
        <v>141</v>
      </c>
      <c r="C145" s="18" t="s">
        <v>1278</v>
      </c>
      <c r="D145" s="130">
        <v>1</v>
      </c>
      <c r="E145" s="104">
        <v>78595.2</v>
      </c>
      <c r="F145" s="104">
        <f t="shared" si="0"/>
        <v>12095.179999999993</v>
      </c>
      <c r="G145" s="104">
        <v>66500.02</v>
      </c>
      <c r="H145" s="10"/>
      <c r="I145" s="10"/>
      <c r="J145" s="36" t="s">
        <v>1279</v>
      </c>
      <c r="K145" s="10"/>
      <c r="L145" s="97">
        <v>42033</v>
      </c>
    </row>
    <row r="146" spans="2:12" ht="33.75" customHeight="1">
      <c r="B146" s="17">
        <v>142</v>
      </c>
      <c r="C146" s="18" t="s">
        <v>687</v>
      </c>
      <c r="D146" s="130">
        <v>1</v>
      </c>
      <c r="E146" s="104">
        <v>99700</v>
      </c>
      <c r="F146" s="104">
        <f t="shared" si="0"/>
        <v>4154.149999999994</v>
      </c>
      <c r="G146" s="104">
        <v>95545.85</v>
      </c>
      <c r="H146" s="10"/>
      <c r="I146" s="10"/>
      <c r="J146" s="136" t="s">
        <v>12</v>
      </c>
      <c r="K146" s="10"/>
      <c r="L146" s="97">
        <v>42104</v>
      </c>
    </row>
    <row r="147" spans="2:12" ht="60.75" customHeight="1">
      <c r="B147" s="17">
        <v>143</v>
      </c>
      <c r="C147" s="18" t="s">
        <v>2514</v>
      </c>
      <c r="D147" s="130">
        <v>1</v>
      </c>
      <c r="E147" s="104">
        <v>204500</v>
      </c>
      <c r="F147" s="104">
        <f t="shared" si="0"/>
        <v>17753.670000000013</v>
      </c>
      <c r="G147" s="104">
        <v>186746.33</v>
      </c>
      <c r="H147" s="10"/>
      <c r="I147" s="55" t="s">
        <v>2515</v>
      </c>
      <c r="J147" s="375" t="s">
        <v>1263</v>
      </c>
      <c r="K147" s="10"/>
      <c r="L147" s="97"/>
    </row>
    <row r="148" spans="2:12" ht="72" customHeight="1">
      <c r="B148" s="17">
        <v>144</v>
      </c>
      <c r="C148" s="18" t="s">
        <v>2516</v>
      </c>
      <c r="D148" s="130">
        <v>1</v>
      </c>
      <c r="E148" s="104">
        <v>1004394.46</v>
      </c>
      <c r="F148" s="104">
        <f t="shared" si="0"/>
        <v>370669.45999999996</v>
      </c>
      <c r="G148" s="104">
        <v>633725</v>
      </c>
      <c r="H148" s="10"/>
      <c r="I148" s="55" t="s">
        <v>2517</v>
      </c>
      <c r="J148" s="375" t="s">
        <v>1263</v>
      </c>
      <c r="K148" s="10"/>
      <c r="L148" s="97"/>
    </row>
    <row r="149" spans="2:12" ht="12.75">
      <c r="B149" s="17">
        <v>145</v>
      </c>
      <c r="C149" s="18"/>
      <c r="D149" s="130"/>
      <c r="E149" s="104"/>
      <c r="F149" s="104"/>
      <c r="G149" s="104"/>
      <c r="H149" s="10"/>
      <c r="I149" s="10"/>
      <c r="J149" s="57"/>
      <c r="K149" s="10"/>
      <c r="L149" s="97"/>
    </row>
    <row r="150" spans="2:12" ht="12.75">
      <c r="B150" s="17">
        <v>146</v>
      </c>
      <c r="C150" s="18"/>
      <c r="D150" s="130"/>
      <c r="E150" s="104"/>
      <c r="F150" s="104"/>
      <c r="G150" s="104"/>
      <c r="H150" s="10"/>
      <c r="I150" s="10"/>
      <c r="J150" s="57"/>
      <c r="K150" s="10"/>
      <c r="L150" s="97"/>
    </row>
    <row r="151" spans="2:12" ht="12.75">
      <c r="B151" s="17">
        <v>147</v>
      </c>
      <c r="C151" s="18"/>
      <c r="D151" s="130"/>
      <c r="E151" s="104"/>
      <c r="F151" s="104"/>
      <c r="G151" s="104"/>
      <c r="H151" s="10"/>
      <c r="I151" s="10"/>
      <c r="J151" s="57"/>
      <c r="K151" s="10"/>
      <c r="L151" s="97"/>
    </row>
    <row r="152" spans="2:12" ht="12.75">
      <c r="B152" s="17">
        <v>148</v>
      </c>
      <c r="C152" s="18"/>
      <c r="D152" s="130"/>
      <c r="E152" s="104"/>
      <c r="F152" s="104"/>
      <c r="G152" s="104"/>
      <c r="H152" s="10"/>
      <c r="I152" s="10"/>
      <c r="J152" s="57"/>
      <c r="K152" s="10"/>
      <c r="L152" s="97"/>
    </row>
    <row r="153" spans="5:7" ht="12.75">
      <c r="E153" s="467">
        <f>SUM(E5:E152)-E132-E131-E67-E19</f>
        <v>17465177.650000002</v>
      </c>
      <c r="F153" s="467"/>
      <c r="G153" s="467">
        <f>SUM(G5:G152)-G132-G131-G67-G19</f>
        <v>4136776.75</v>
      </c>
    </row>
  </sheetData>
  <sheetProtection/>
  <mergeCells count="2">
    <mergeCell ref="M131:O131"/>
    <mergeCell ref="M132:O1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5"/>
  <sheetViews>
    <sheetView zoomScaleSheetLayoutView="10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5" sqref="L45"/>
    </sheetView>
  </sheetViews>
  <sheetFormatPr defaultColWidth="9.00390625" defaultRowHeight="12.75"/>
  <cols>
    <col min="1" max="1" width="4.00390625" style="3" customWidth="1"/>
    <col min="2" max="2" width="8.25390625" style="3" customWidth="1"/>
    <col min="3" max="3" width="36.25390625" style="1" customWidth="1"/>
    <col min="4" max="4" width="28.125" style="1" customWidth="1"/>
    <col min="5" max="5" width="9.125" style="3" customWidth="1"/>
    <col min="6" max="6" width="8.125" style="1" customWidth="1"/>
    <col min="7" max="7" width="15.25390625" style="3" customWidth="1"/>
    <col min="8" max="8" width="11.00390625" style="3" customWidth="1"/>
    <col min="9" max="9" width="14.125" style="1" customWidth="1"/>
    <col min="10" max="10" width="13.875" style="2" customWidth="1"/>
    <col min="11" max="11" width="19.75390625" style="2" customWidth="1"/>
    <col min="12" max="12" width="15.875" style="0" customWidth="1"/>
    <col min="13" max="13" width="19.125" style="0" customWidth="1"/>
  </cols>
  <sheetData>
    <row r="1" spans="1:13" ht="35.25" customHeight="1">
      <c r="A1" s="22"/>
      <c r="B1" s="549" t="s">
        <v>2794</v>
      </c>
      <c r="C1" s="549"/>
      <c r="D1" s="549"/>
      <c r="E1" s="549"/>
      <c r="F1" s="549"/>
      <c r="G1" s="549"/>
      <c r="H1" s="549"/>
      <c r="I1" s="549"/>
      <c r="J1" s="23"/>
      <c r="K1" s="23"/>
      <c r="L1" s="24"/>
      <c r="M1" s="24"/>
    </row>
    <row r="2" spans="1:13" ht="60" customHeight="1">
      <c r="A2" s="25" t="s">
        <v>1148</v>
      </c>
      <c r="B2" s="25" t="s">
        <v>2157</v>
      </c>
      <c r="C2" s="25" t="s">
        <v>2156</v>
      </c>
      <c r="D2" s="25" t="s">
        <v>668</v>
      </c>
      <c r="E2" s="25" t="s">
        <v>508</v>
      </c>
      <c r="F2" s="25" t="s">
        <v>1494</v>
      </c>
      <c r="G2" s="25" t="s">
        <v>1322</v>
      </c>
      <c r="H2" s="25" t="s">
        <v>2158</v>
      </c>
      <c r="I2" s="25" t="s">
        <v>669</v>
      </c>
      <c r="J2" s="25" t="s">
        <v>1844</v>
      </c>
      <c r="K2" s="25" t="s">
        <v>506</v>
      </c>
      <c r="L2" s="26" t="s">
        <v>2114</v>
      </c>
      <c r="M2" s="25" t="s">
        <v>288</v>
      </c>
    </row>
    <row r="3" spans="1:9" ht="15.75">
      <c r="A3" s="4"/>
      <c r="B3" s="547" t="s">
        <v>838</v>
      </c>
      <c r="C3" s="548"/>
      <c r="D3" s="548"/>
      <c r="E3" s="548"/>
      <c r="F3" s="548"/>
      <c r="G3" s="548"/>
      <c r="H3" s="548"/>
      <c r="I3" s="548"/>
    </row>
    <row r="4" spans="1:13" ht="51">
      <c r="A4" s="4"/>
      <c r="B4" s="43"/>
      <c r="C4" s="48" t="s">
        <v>975</v>
      </c>
      <c r="D4" s="48" t="s">
        <v>976</v>
      </c>
      <c r="E4" s="48" t="s">
        <v>60</v>
      </c>
      <c r="F4" s="48" t="s">
        <v>1484</v>
      </c>
      <c r="G4" s="48" t="s">
        <v>1322</v>
      </c>
      <c r="H4" s="49" t="s">
        <v>1485</v>
      </c>
      <c r="I4" s="48" t="s">
        <v>630</v>
      </c>
      <c r="J4" s="478" t="s">
        <v>1261</v>
      </c>
      <c r="K4" s="7"/>
      <c r="L4" s="10"/>
      <c r="M4" s="10"/>
    </row>
    <row r="5" spans="1:13" ht="15">
      <c r="A5" s="4" t="s">
        <v>2048</v>
      </c>
      <c r="B5" s="44">
        <v>37042</v>
      </c>
      <c r="C5" s="45" t="s">
        <v>1486</v>
      </c>
      <c r="D5" s="44" t="s">
        <v>1487</v>
      </c>
      <c r="E5" s="44">
        <v>1990</v>
      </c>
      <c r="F5" s="44"/>
      <c r="G5" s="395" t="s">
        <v>2565</v>
      </c>
      <c r="H5" s="44">
        <v>1706</v>
      </c>
      <c r="I5" s="42">
        <v>9154.54</v>
      </c>
      <c r="J5" s="479">
        <v>0</v>
      </c>
      <c r="K5" s="7"/>
      <c r="L5" s="10"/>
      <c r="M5" s="10"/>
    </row>
    <row r="6" spans="1:13" ht="15">
      <c r="A6" s="4" t="s">
        <v>2266</v>
      </c>
      <c r="B6" s="44">
        <v>37043</v>
      </c>
      <c r="C6" s="45" t="s">
        <v>1488</v>
      </c>
      <c r="D6" s="44" t="s">
        <v>1489</v>
      </c>
      <c r="E6" s="44">
        <v>1991</v>
      </c>
      <c r="F6" s="44">
        <v>113323</v>
      </c>
      <c r="G6" s="395" t="s">
        <v>2565</v>
      </c>
      <c r="H6" s="44">
        <v>538813</v>
      </c>
      <c r="I6" s="42">
        <v>53194.45</v>
      </c>
      <c r="J6" s="479">
        <v>27247.95</v>
      </c>
      <c r="K6" s="7"/>
      <c r="L6" s="10"/>
      <c r="M6" s="10"/>
    </row>
    <row r="7" spans="1:13" ht="15">
      <c r="A7" s="4" t="s">
        <v>2267</v>
      </c>
      <c r="B7" s="44">
        <v>37044</v>
      </c>
      <c r="C7" s="45" t="s">
        <v>1490</v>
      </c>
      <c r="D7" s="44" t="s">
        <v>1491</v>
      </c>
      <c r="E7" s="44">
        <v>1985</v>
      </c>
      <c r="F7" s="44">
        <v>1022569</v>
      </c>
      <c r="G7" s="395" t="s">
        <v>2565</v>
      </c>
      <c r="H7" s="44">
        <v>361617</v>
      </c>
      <c r="I7" s="42">
        <v>0.01</v>
      </c>
      <c r="J7" s="479">
        <v>0</v>
      </c>
      <c r="K7" s="7"/>
      <c r="L7" s="10"/>
      <c r="M7" s="10"/>
    </row>
    <row r="8" spans="1:13" ht="15">
      <c r="A8" s="4" t="s">
        <v>2268</v>
      </c>
      <c r="B8" s="44">
        <v>37045</v>
      </c>
      <c r="C8" s="45" t="s">
        <v>1492</v>
      </c>
      <c r="D8" s="44" t="s">
        <v>1493</v>
      </c>
      <c r="E8" s="44">
        <v>1991</v>
      </c>
      <c r="F8" s="44">
        <v>259504</v>
      </c>
      <c r="G8" s="4" t="s">
        <v>2074</v>
      </c>
      <c r="H8" s="44">
        <v>4067</v>
      </c>
      <c r="I8" s="42">
        <v>354279.12</v>
      </c>
      <c r="J8" s="145">
        <v>22597.7</v>
      </c>
      <c r="K8" s="7"/>
      <c r="L8" s="10"/>
      <c r="M8" s="10"/>
    </row>
    <row r="9" spans="1:13" ht="15">
      <c r="A9" s="4" t="s">
        <v>2269</v>
      </c>
      <c r="B9" s="44">
        <v>37046</v>
      </c>
      <c r="C9" s="45" t="s">
        <v>682</v>
      </c>
      <c r="D9" s="44" t="s">
        <v>683</v>
      </c>
      <c r="E9" s="44">
        <v>1989</v>
      </c>
      <c r="F9" s="44">
        <v>51235</v>
      </c>
      <c r="G9" s="4" t="s">
        <v>2074</v>
      </c>
      <c r="H9" s="44">
        <v>753582</v>
      </c>
      <c r="I9" s="42">
        <v>160530.4</v>
      </c>
      <c r="J9" s="479">
        <v>10049.8</v>
      </c>
      <c r="K9" s="7"/>
      <c r="L9" s="10"/>
      <c r="M9" s="10"/>
    </row>
    <row r="10" spans="1:13" ht="15">
      <c r="A10" s="4" t="s">
        <v>2270</v>
      </c>
      <c r="B10" s="44">
        <v>37047</v>
      </c>
      <c r="C10" s="45" t="s">
        <v>684</v>
      </c>
      <c r="D10" s="44" t="s">
        <v>819</v>
      </c>
      <c r="E10" s="44">
        <v>1990</v>
      </c>
      <c r="F10" s="44">
        <v>45408</v>
      </c>
      <c r="G10" s="395" t="s">
        <v>2565</v>
      </c>
      <c r="H10" s="44">
        <v>1283160</v>
      </c>
      <c r="I10" s="42">
        <v>41380</v>
      </c>
      <c r="J10" s="479">
        <v>2508.65</v>
      </c>
      <c r="K10" s="7"/>
      <c r="L10" s="10"/>
      <c r="M10" s="10"/>
    </row>
    <row r="11" spans="1:13" ht="15">
      <c r="A11" s="4" t="s">
        <v>1097</v>
      </c>
      <c r="B11" s="44">
        <v>37048</v>
      </c>
      <c r="C11" s="45" t="s">
        <v>820</v>
      </c>
      <c r="D11" s="44" t="s">
        <v>821</v>
      </c>
      <c r="E11" s="44">
        <v>2006</v>
      </c>
      <c r="F11" s="46" t="s">
        <v>1159</v>
      </c>
      <c r="G11" s="395" t="s">
        <v>2565</v>
      </c>
      <c r="H11" s="46" t="s">
        <v>1995</v>
      </c>
      <c r="I11" s="42">
        <v>755505</v>
      </c>
      <c r="J11" s="479">
        <v>620593.35</v>
      </c>
      <c r="K11" s="7"/>
      <c r="L11" s="10"/>
      <c r="M11" s="10"/>
    </row>
    <row r="12" spans="1:13" ht="15">
      <c r="A12" s="4" t="s">
        <v>1098</v>
      </c>
      <c r="B12" s="44">
        <v>37049</v>
      </c>
      <c r="C12" s="45" t="s">
        <v>1996</v>
      </c>
      <c r="D12" s="44" t="s">
        <v>1956</v>
      </c>
      <c r="E12" s="44">
        <v>1997</v>
      </c>
      <c r="F12" s="44">
        <v>50804610</v>
      </c>
      <c r="G12" s="395" t="s">
        <v>2565</v>
      </c>
      <c r="H12" s="44" t="s">
        <v>1957</v>
      </c>
      <c r="I12" s="42">
        <v>100679.28</v>
      </c>
      <c r="J12" s="479">
        <v>42511.71</v>
      </c>
      <c r="K12" s="7"/>
      <c r="L12" s="10"/>
      <c r="M12" s="10"/>
    </row>
    <row r="13" spans="1:13" ht="14.25">
      <c r="A13" s="4" t="s">
        <v>1099</v>
      </c>
      <c r="B13" s="469">
        <v>37050</v>
      </c>
      <c r="C13" s="473" t="s">
        <v>773</v>
      </c>
      <c r="D13" s="469" t="s">
        <v>2573</v>
      </c>
      <c r="E13" s="469">
        <v>1991</v>
      </c>
      <c r="F13" s="469">
        <v>201047</v>
      </c>
      <c r="G13" s="471" t="s">
        <v>2074</v>
      </c>
      <c r="H13" s="474" t="s">
        <v>2104</v>
      </c>
      <c r="I13" s="472">
        <v>55749.24</v>
      </c>
      <c r="J13" s="480">
        <v>0</v>
      </c>
      <c r="K13" s="7" t="s">
        <v>2572</v>
      </c>
      <c r="L13" s="10"/>
      <c r="M13" s="10"/>
    </row>
    <row r="14" spans="1:13" ht="15">
      <c r="A14" s="4" t="s">
        <v>1100</v>
      </c>
      <c r="B14" s="44">
        <v>37051</v>
      </c>
      <c r="C14" s="45" t="s">
        <v>2105</v>
      </c>
      <c r="D14" s="44" t="s">
        <v>922</v>
      </c>
      <c r="E14" s="44">
        <v>1990</v>
      </c>
      <c r="F14" s="44">
        <v>720269</v>
      </c>
      <c r="G14" s="4" t="s">
        <v>2074</v>
      </c>
      <c r="H14" s="44">
        <v>3078710</v>
      </c>
      <c r="I14" s="51">
        <v>109929.42</v>
      </c>
      <c r="J14" s="479"/>
      <c r="K14" s="7"/>
      <c r="L14" s="10"/>
      <c r="M14" s="10"/>
    </row>
    <row r="15" spans="1:13" ht="15">
      <c r="A15" s="4" t="s">
        <v>1101</v>
      </c>
      <c r="B15" s="44">
        <v>37052</v>
      </c>
      <c r="C15" s="45" t="s">
        <v>923</v>
      </c>
      <c r="D15" s="44" t="s">
        <v>924</v>
      </c>
      <c r="E15" s="44">
        <v>2003</v>
      </c>
      <c r="F15" s="44">
        <v>406200</v>
      </c>
      <c r="G15" s="4" t="s">
        <v>2074</v>
      </c>
      <c r="H15" s="50" t="s">
        <v>925</v>
      </c>
      <c r="I15" s="42">
        <v>213900</v>
      </c>
      <c r="J15" s="479">
        <v>50560.06</v>
      </c>
      <c r="K15" s="7"/>
      <c r="L15" s="10"/>
      <c r="M15" s="10"/>
    </row>
    <row r="16" spans="1:13" ht="15">
      <c r="A16" s="4" t="s">
        <v>1102</v>
      </c>
      <c r="B16" s="44">
        <v>37053</v>
      </c>
      <c r="C16" s="45" t="s">
        <v>926</v>
      </c>
      <c r="D16" s="44" t="s">
        <v>927</v>
      </c>
      <c r="E16" s="44">
        <v>1982</v>
      </c>
      <c r="F16" s="50" t="s">
        <v>928</v>
      </c>
      <c r="G16" s="4" t="s">
        <v>2074</v>
      </c>
      <c r="H16" s="50" t="s">
        <v>681</v>
      </c>
      <c r="I16" s="42">
        <v>41380</v>
      </c>
      <c r="J16" s="479">
        <v>0</v>
      </c>
      <c r="K16" s="7"/>
      <c r="L16" s="10"/>
      <c r="M16" s="10"/>
    </row>
    <row r="17" spans="1:13" ht="58.5" customHeight="1">
      <c r="A17" s="4" t="s">
        <v>1103</v>
      </c>
      <c r="B17" s="44">
        <v>37054</v>
      </c>
      <c r="C17" s="45" t="s">
        <v>1542</v>
      </c>
      <c r="D17" s="44" t="s">
        <v>1543</v>
      </c>
      <c r="E17" s="44">
        <v>1990</v>
      </c>
      <c r="F17" s="44">
        <v>106318</v>
      </c>
      <c r="G17" s="176" t="s">
        <v>436</v>
      </c>
      <c r="H17" s="50" t="s">
        <v>1544</v>
      </c>
      <c r="I17" s="42">
        <v>26464.26</v>
      </c>
      <c r="J17" s="479">
        <v>0</v>
      </c>
      <c r="K17" s="7"/>
      <c r="L17" s="10"/>
      <c r="M17" s="10"/>
    </row>
    <row r="18" spans="1:13" s="177" customFormat="1" ht="15">
      <c r="A18" s="4" t="s">
        <v>149</v>
      </c>
      <c r="B18" s="65">
        <v>37055</v>
      </c>
      <c r="C18" s="178" t="s">
        <v>2272</v>
      </c>
      <c r="D18" s="65" t="s">
        <v>2246</v>
      </c>
      <c r="E18" s="65">
        <v>1999</v>
      </c>
      <c r="F18" s="180" t="s">
        <v>2273</v>
      </c>
      <c r="G18" s="53" t="s">
        <v>2074</v>
      </c>
      <c r="H18" s="65" t="s">
        <v>2274</v>
      </c>
      <c r="I18" s="64">
        <v>36160.17</v>
      </c>
      <c r="J18" s="481">
        <v>0</v>
      </c>
      <c r="K18" s="487" t="s">
        <v>2245</v>
      </c>
      <c r="L18" s="179"/>
      <c r="M18" s="179"/>
    </row>
    <row r="19" spans="1:13" ht="15">
      <c r="A19" s="4" t="s">
        <v>150</v>
      </c>
      <c r="B19" s="44">
        <v>37056</v>
      </c>
      <c r="C19" s="45" t="s">
        <v>1564</v>
      </c>
      <c r="D19" s="44" t="s">
        <v>1565</v>
      </c>
      <c r="E19" s="44">
        <v>2006</v>
      </c>
      <c r="F19" s="46" t="s">
        <v>1566</v>
      </c>
      <c r="G19" s="395" t="s">
        <v>2565</v>
      </c>
      <c r="H19" s="44" t="s">
        <v>528</v>
      </c>
      <c r="I19" s="42">
        <v>340476</v>
      </c>
      <c r="J19" s="479">
        <v>279676.65</v>
      </c>
      <c r="K19" s="7"/>
      <c r="L19" s="10"/>
      <c r="M19" s="10"/>
    </row>
    <row r="20" spans="1:13" ht="17.25" customHeight="1">
      <c r="A20" s="4" t="s">
        <v>151</v>
      </c>
      <c r="B20" s="44">
        <v>37057</v>
      </c>
      <c r="C20" s="45" t="s">
        <v>1567</v>
      </c>
      <c r="D20" s="44" t="s">
        <v>1568</v>
      </c>
      <c r="E20" s="44">
        <v>1995</v>
      </c>
      <c r="F20" s="44">
        <v>29928</v>
      </c>
      <c r="G20" s="395" t="s">
        <v>2565</v>
      </c>
      <c r="H20" s="44">
        <v>1077339</v>
      </c>
      <c r="I20" s="42">
        <v>266616</v>
      </c>
      <c r="J20" s="482">
        <v>134304.49</v>
      </c>
      <c r="K20" s="7"/>
      <c r="L20" s="10"/>
      <c r="M20" s="10"/>
    </row>
    <row r="21" spans="1:13" ht="15">
      <c r="A21" s="4" t="s">
        <v>899</v>
      </c>
      <c r="B21" s="44">
        <v>37058</v>
      </c>
      <c r="C21" s="45" t="s">
        <v>1569</v>
      </c>
      <c r="D21" s="44" t="s">
        <v>1570</v>
      </c>
      <c r="E21" s="44">
        <v>2004</v>
      </c>
      <c r="F21" s="46" t="s">
        <v>2152</v>
      </c>
      <c r="G21" s="395" t="s">
        <v>2565</v>
      </c>
      <c r="H21" s="52" t="s">
        <v>2153</v>
      </c>
      <c r="I21" s="42">
        <v>777588.5</v>
      </c>
      <c r="J21" s="479">
        <v>497723.07</v>
      </c>
      <c r="K21" s="7"/>
      <c r="L21" s="10"/>
      <c r="M21" s="10"/>
    </row>
    <row r="22" spans="1:13" ht="15">
      <c r="A22" s="4" t="s">
        <v>152</v>
      </c>
      <c r="B22" s="44">
        <v>37059</v>
      </c>
      <c r="C22" s="45" t="s">
        <v>2154</v>
      </c>
      <c r="D22" s="44" t="s">
        <v>1420</v>
      </c>
      <c r="E22" s="44">
        <v>1997</v>
      </c>
      <c r="F22" s="46" t="s">
        <v>1421</v>
      </c>
      <c r="G22" s="395" t="s">
        <v>2565</v>
      </c>
      <c r="H22" s="44">
        <v>3430115</v>
      </c>
      <c r="I22" s="42">
        <v>157549.08</v>
      </c>
      <c r="J22" s="479">
        <v>0</v>
      </c>
      <c r="K22" s="7"/>
      <c r="L22" s="10"/>
      <c r="M22" s="10"/>
    </row>
    <row r="23" spans="1:13" s="177" customFormat="1" ht="15">
      <c r="A23" s="4" t="s">
        <v>153</v>
      </c>
      <c r="B23" s="65">
        <v>37060</v>
      </c>
      <c r="C23" s="178" t="s">
        <v>1422</v>
      </c>
      <c r="D23" s="65" t="s">
        <v>1423</v>
      </c>
      <c r="E23" s="65">
        <v>1994</v>
      </c>
      <c r="F23" s="65">
        <v>4178.4063029</v>
      </c>
      <c r="G23" s="53" t="s">
        <v>2074</v>
      </c>
      <c r="H23" s="65">
        <v>242588</v>
      </c>
      <c r="I23" s="64">
        <v>71490.48</v>
      </c>
      <c r="J23" s="481">
        <v>0</v>
      </c>
      <c r="K23" s="487" t="s">
        <v>2245</v>
      </c>
      <c r="L23" s="179"/>
      <c r="M23" s="179"/>
    </row>
    <row r="24" spans="1:13" ht="15.75" thickBot="1">
      <c r="A24" s="4" t="s">
        <v>480</v>
      </c>
      <c r="B24" s="44">
        <v>37061</v>
      </c>
      <c r="C24" s="45" t="s">
        <v>1266</v>
      </c>
      <c r="D24" s="44"/>
      <c r="E24" s="44">
        <v>1997</v>
      </c>
      <c r="F24" s="44"/>
      <c r="G24" s="4" t="s">
        <v>2074</v>
      </c>
      <c r="H24" s="44"/>
      <c r="I24" s="42">
        <v>32937.5</v>
      </c>
      <c r="J24" s="483">
        <v>18468.3</v>
      </c>
      <c r="K24" s="7"/>
      <c r="L24" s="10"/>
      <c r="M24" s="10"/>
    </row>
    <row r="25" spans="1:13" ht="15.75" thickBot="1">
      <c r="A25" s="4" t="s">
        <v>154</v>
      </c>
      <c r="B25" s="44">
        <v>37062</v>
      </c>
      <c r="C25" s="45" t="s">
        <v>1934</v>
      </c>
      <c r="D25" s="44" t="s">
        <v>1267</v>
      </c>
      <c r="E25" s="44">
        <v>1990</v>
      </c>
      <c r="F25" s="44">
        <v>632402</v>
      </c>
      <c r="G25" s="395" t="s">
        <v>2565</v>
      </c>
      <c r="H25" s="44">
        <v>3026044</v>
      </c>
      <c r="I25" s="51">
        <v>139542.84</v>
      </c>
      <c r="J25" s="483">
        <v>35776.64</v>
      </c>
      <c r="K25" s="7"/>
      <c r="L25" s="10"/>
      <c r="M25" s="10"/>
    </row>
    <row r="26" spans="1:13" ht="26.25">
      <c r="A26" s="4" t="s">
        <v>155</v>
      </c>
      <c r="B26" s="44">
        <v>37063</v>
      </c>
      <c r="C26" s="45" t="s">
        <v>251</v>
      </c>
      <c r="D26" s="384" t="s">
        <v>2551</v>
      </c>
      <c r="E26" s="44">
        <v>2009</v>
      </c>
      <c r="F26" s="44"/>
      <c r="G26" s="4" t="s">
        <v>2074</v>
      </c>
      <c r="H26" s="44"/>
      <c r="I26" s="51">
        <v>375000</v>
      </c>
      <c r="J26" s="145">
        <v>300000</v>
      </c>
      <c r="K26" s="488" t="s">
        <v>2564</v>
      </c>
      <c r="L26" s="10"/>
      <c r="M26" s="10"/>
    </row>
    <row r="27" spans="1:13" ht="15">
      <c r="A27" s="4" t="s">
        <v>156</v>
      </c>
      <c r="B27" s="44">
        <v>37064</v>
      </c>
      <c r="C27" s="45" t="s">
        <v>973</v>
      </c>
      <c r="D27" s="44" t="s">
        <v>972</v>
      </c>
      <c r="E27" s="44"/>
      <c r="F27" s="44"/>
      <c r="G27" s="395" t="s">
        <v>2565</v>
      </c>
      <c r="H27" s="44"/>
      <c r="I27" s="51">
        <v>1388950</v>
      </c>
      <c r="J27" s="479">
        <v>1111159.96</v>
      </c>
      <c r="K27" s="7"/>
      <c r="L27" s="10"/>
      <c r="M27" s="10"/>
    </row>
    <row r="28" spans="1:13" ht="15">
      <c r="A28" s="4" t="s">
        <v>157</v>
      </c>
      <c r="B28" s="44">
        <v>37065</v>
      </c>
      <c r="C28" s="5" t="s">
        <v>955</v>
      </c>
      <c r="D28" s="5" t="s">
        <v>957</v>
      </c>
      <c r="E28" s="4" t="s">
        <v>1254</v>
      </c>
      <c r="F28" s="5" t="s">
        <v>956</v>
      </c>
      <c r="G28" s="58" t="s">
        <v>954</v>
      </c>
      <c r="H28" s="4"/>
      <c r="I28" s="42">
        <v>358734</v>
      </c>
      <c r="J28" s="479">
        <v>51247.92</v>
      </c>
      <c r="K28" s="7"/>
      <c r="L28" s="10"/>
      <c r="M28" s="10"/>
    </row>
    <row r="29" spans="1:13" ht="15">
      <c r="A29" s="4" t="s">
        <v>158</v>
      </c>
      <c r="B29" s="44">
        <v>37066</v>
      </c>
      <c r="C29" s="5" t="s">
        <v>958</v>
      </c>
      <c r="D29" s="5" t="s">
        <v>959</v>
      </c>
      <c r="E29" s="4" t="s">
        <v>1254</v>
      </c>
      <c r="F29" s="5" t="s">
        <v>960</v>
      </c>
      <c r="G29" s="58" t="s">
        <v>954</v>
      </c>
      <c r="H29" s="4"/>
      <c r="I29" s="42">
        <v>600000</v>
      </c>
      <c r="J29" s="479">
        <v>341666.73</v>
      </c>
      <c r="K29" s="7"/>
      <c r="L29" s="10"/>
      <c r="M29" s="10"/>
    </row>
    <row r="30" spans="1:13" ht="15">
      <c r="A30" s="4" t="s">
        <v>159</v>
      </c>
      <c r="B30" s="65">
        <v>37067</v>
      </c>
      <c r="C30" s="63" t="s">
        <v>1291</v>
      </c>
      <c r="D30" s="63" t="s">
        <v>1292</v>
      </c>
      <c r="E30" s="53" t="s">
        <v>1293</v>
      </c>
      <c r="F30" s="63" t="s">
        <v>1294</v>
      </c>
      <c r="G30" s="159" t="s">
        <v>954</v>
      </c>
      <c r="H30" s="4"/>
      <c r="I30" s="64">
        <v>274116.88</v>
      </c>
      <c r="J30" s="481">
        <v>0</v>
      </c>
      <c r="K30" s="7" t="s">
        <v>1851</v>
      </c>
      <c r="L30" s="10"/>
      <c r="M30" s="10"/>
    </row>
    <row r="31" spans="1:13" ht="15">
      <c r="A31" s="4" t="s">
        <v>160</v>
      </c>
      <c r="B31" s="44">
        <v>37068</v>
      </c>
      <c r="C31" s="5" t="s">
        <v>1312</v>
      </c>
      <c r="D31" s="5"/>
      <c r="E31" s="4" t="s">
        <v>707</v>
      </c>
      <c r="F31" s="5"/>
      <c r="G31" s="4" t="s">
        <v>246</v>
      </c>
      <c r="H31" s="4"/>
      <c r="I31" s="42">
        <v>344651</v>
      </c>
      <c r="J31" s="479">
        <v>0</v>
      </c>
      <c r="K31" s="7"/>
      <c r="L31" s="10"/>
      <c r="M31" s="10"/>
    </row>
    <row r="32" spans="1:13" ht="15">
      <c r="A32" s="4" t="s">
        <v>161</v>
      </c>
      <c r="B32" s="44">
        <v>37069</v>
      </c>
      <c r="C32" s="63" t="s">
        <v>1313</v>
      </c>
      <c r="D32" s="63"/>
      <c r="E32" s="53" t="s">
        <v>1315</v>
      </c>
      <c r="F32" s="63"/>
      <c r="G32" s="53" t="s">
        <v>246</v>
      </c>
      <c r="H32" s="53"/>
      <c r="I32" s="64">
        <v>520469</v>
      </c>
      <c r="J32" s="481">
        <v>0</v>
      </c>
      <c r="K32" s="7" t="s">
        <v>1545</v>
      </c>
      <c r="L32" s="10"/>
      <c r="M32" s="10"/>
    </row>
    <row r="33" spans="1:13" ht="15">
      <c r="A33" s="4" t="s">
        <v>1653</v>
      </c>
      <c r="B33" s="65">
        <v>37070</v>
      </c>
      <c r="C33" s="63" t="s">
        <v>1314</v>
      </c>
      <c r="D33" s="63"/>
      <c r="E33" s="53" t="s">
        <v>1316</v>
      </c>
      <c r="F33" s="63"/>
      <c r="G33" s="53" t="s">
        <v>246</v>
      </c>
      <c r="H33" s="53"/>
      <c r="I33" s="64">
        <v>468022</v>
      </c>
      <c r="J33" s="481">
        <v>0</v>
      </c>
      <c r="K33" s="7" t="s">
        <v>1749</v>
      </c>
      <c r="L33" s="10"/>
      <c r="M33" s="10"/>
    </row>
    <row r="34" spans="1:13" ht="15">
      <c r="A34" s="4" t="s">
        <v>1654</v>
      </c>
      <c r="B34" s="65">
        <v>37071</v>
      </c>
      <c r="C34" s="63" t="s">
        <v>59</v>
      </c>
      <c r="D34" s="5"/>
      <c r="E34" s="53" t="s">
        <v>737</v>
      </c>
      <c r="F34" s="5"/>
      <c r="G34" s="53" t="s">
        <v>246</v>
      </c>
      <c r="H34" s="4"/>
      <c r="I34" s="64">
        <v>20000</v>
      </c>
      <c r="J34" s="481">
        <v>18409</v>
      </c>
      <c r="K34" s="7" t="s">
        <v>350</v>
      </c>
      <c r="L34" s="10"/>
      <c r="M34" s="10"/>
    </row>
    <row r="35" spans="1:13" ht="15">
      <c r="A35" s="4" t="s">
        <v>1655</v>
      </c>
      <c r="B35" s="44">
        <v>37072</v>
      </c>
      <c r="C35" s="5" t="s">
        <v>738</v>
      </c>
      <c r="D35" s="5"/>
      <c r="E35" s="4" t="s">
        <v>1</v>
      </c>
      <c r="F35" s="5"/>
      <c r="G35" s="4" t="s">
        <v>246</v>
      </c>
      <c r="H35" s="4"/>
      <c r="I35" s="42">
        <v>150000</v>
      </c>
      <c r="J35" s="479">
        <v>112537</v>
      </c>
      <c r="K35" s="7"/>
      <c r="L35" s="10"/>
      <c r="M35" s="10"/>
    </row>
    <row r="36" spans="1:13" ht="15">
      <c r="A36" s="4" t="s">
        <v>894</v>
      </c>
      <c r="B36" s="65">
        <v>37073</v>
      </c>
      <c r="C36" s="63" t="s">
        <v>2</v>
      </c>
      <c r="D36" s="5"/>
      <c r="E36" s="53" t="s">
        <v>174</v>
      </c>
      <c r="F36" s="5"/>
      <c r="G36" s="53" t="s">
        <v>246</v>
      </c>
      <c r="H36" s="4"/>
      <c r="I36" s="64">
        <v>850936</v>
      </c>
      <c r="J36" s="481">
        <v>113322.86</v>
      </c>
      <c r="K36" s="7" t="s">
        <v>441</v>
      </c>
      <c r="L36" s="10"/>
      <c r="M36" s="10"/>
    </row>
    <row r="37" spans="1:13" ht="15">
      <c r="A37" s="4" t="s">
        <v>1656</v>
      </c>
      <c r="B37" s="44">
        <v>37074</v>
      </c>
      <c r="C37" s="5" t="s">
        <v>2023</v>
      </c>
      <c r="D37" s="5"/>
      <c r="E37" s="4" t="s">
        <v>1316</v>
      </c>
      <c r="F37" s="5"/>
      <c r="G37" s="4" t="s">
        <v>246</v>
      </c>
      <c r="H37" s="4"/>
      <c r="I37" s="42">
        <v>1812991</v>
      </c>
      <c r="J37" s="479">
        <v>1208001</v>
      </c>
      <c r="K37" s="7"/>
      <c r="L37" s="10"/>
      <c r="M37" s="10"/>
    </row>
    <row r="38" spans="1:13" ht="39">
      <c r="A38" s="4" t="s">
        <v>1657</v>
      </c>
      <c r="B38" s="44">
        <v>37075</v>
      </c>
      <c r="C38" s="5" t="s">
        <v>1405</v>
      </c>
      <c r="D38" s="5"/>
      <c r="E38" s="4" t="s">
        <v>1254</v>
      </c>
      <c r="F38" s="5" t="s">
        <v>1202</v>
      </c>
      <c r="G38" s="4" t="s">
        <v>1406</v>
      </c>
      <c r="H38" s="4"/>
      <c r="I38" s="42">
        <v>388803.6</v>
      </c>
      <c r="J38" s="479">
        <v>84240.78</v>
      </c>
      <c r="K38" s="489" t="s">
        <v>1203</v>
      </c>
      <c r="L38" s="10"/>
      <c r="M38" s="10"/>
    </row>
    <row r="39" spans="1:13" ht="15">
      <c r="A39" s="4" t="s">
        <v>1658</v>
      </c>
      <c r="B39" s="65">
        <v>37076</v>
      </c>
      <c r="C39" s="63" t="s">
        <v>516</v>
      </c>
      <c r="D39" s="5"/>
      <c r="E39" s="53" t="s">
        <v>1</v>
      </c>
      <c r="F39" s="5"/>
      <c r="G39" s="53" t="s">
        <v>246</v>
      </c>
      <c r="H39" s="4"/>
      <c r="I39" s="64">
        <v>198450</v>
      </c>
      <c r="J39" s="481">
        <v>0</v>
      </c>
      <c r="K39" s="7" t="s">
        <v>685</v>
      </c>
      <c r="L39" s="10"/>
      <c r="M39" s="10"/>
    </row>
    <row r="40" spans="1:13" ht="39">
      <c r="A40" s="4" t="s">
        <v>1138</v>
      </c>
      <c r="B40" s="65">
        <v>37077</v>
      </c>
      <c r="C40" s="63" t="s">
        <v>243</v>
      </c>
      <c r="D40" s="63"/>
      <c r="E40" s="53" t="s">
        <v>244</v>
      </c>
      <c r="F40" s="63"/>
      <c r="G40" s="53" t="s">
        <v>245</v>
      </c>
      <c r="H40" s="53"/>
      <c r="I40" s="64">
        <v>138000</v>
      </c>
      <c r="J40" s="481">
        <v>121632</v>
      </c>
      <c r="K40" s="489" t="s">
        <v>1192</v>
      </c>
      <c r="L40" s="10"/>
      <c r="M40" s="10"/>
    </row>
    <row r="41" spans="1:13" ht="15">
      <c r="A41" s="4" t="s">
        <v>1659</v>
      </c>
      <c r="B41" s="65" t="s">
        <v>1033</v>
      </c>
      <c r="C41" s="63" t="s">
        <v>1034</v>
      </c>
      <c r="D41" s="63"/>
      <c r="E41" s="53" t="s">
        <v>1</v>
      </c>
      <c r="F41" s="63"/>
      <c r="G41" s="53" t="s">
        <v>245</v>
      </c>
      <c r="H41" s="53"/>
      <c r="I41" s="64">
        <v>58013</v>
      </c>
      <c r="J41" s="481">
        <v>0</v>
      </c>
      <c r="K41" s="7" t="s">
        <v>1035</v>
      </c>
      <c r="L41" s="10"/>
      <c r="M41" s="10"/>
    </row>
    <row r="42" spans="1:13" ht="15">
      <c r="A42" s="4" t="s">
        <v>1660</v>
      </c>
      <c r="B42" s="44">
        <v>37078</v>
      </c>
      <c r="C42" s="5" t="s">
        <v>1822</v>
      </c>
      <c r="D42" s="5"/>
      <c r="E42" s="4" t="s">
        <v>1316</v>
      </c>
      <c r="F42" s="5"/>
      <c r="G42" s="4" t="s">
        <v>246</v>
      </c>
      <c r="H42" s="4"/>
      <c r="I42" s="42">
        <v>272000</v>
      </c>
      <c r="J42" s="479">
        <v>0</v>
      </c>
      <c r="K42" s="7" t="s">
        <v>2841</v>
      </c>
      <c r="L42" s="10"/>
      <c r="M42" s="10"/>
    </row>
    <row r="43" spans="1:13" ht="26.25">
      <c r="A43" s="4" t="s">
        <v>1661</v>
      </c>
      <c r="B43" s="44">
        <v>37079</v>
      </c>
      <c r="C43" s="5" t="s">
        <v>1823</v>
      </c>
      <c r="D43" s="5"/>
      <c r="E43" s="4" t="s">
        <v>1131</v>
      </c>
      <c r="F43" s="5"/>
      <c r="G43" s="4" t="s">
        <v>246</v>
      </c>
      <c r="H43" s="4"/>
      <c r="I43" s="42">
        <v>348127</v>
      </c>
      <c r="J43" s="479">
        <v>0</v>
      </c>
      <c r="K43" s="489" t="s">
        <v>1824</v>
      </c>
      <c r="L43" s="10"/>
      <c r="M43" s="10"/>
    </row>
    <row r="44" spans="1:13" ht="15">
      <c r="A44" s="4" t="s">
        <v>1662</v>
      </c>
      <c r="B44" s="44">
        <v>37080</v>
      </c>
      <c r="C44" s="5" t="s">
        <v>1460</v>
      </c>
      <c r="D44" s="5"/>
      <c r="E44" s="4" t="s">
        <v>1293</v>
      </c>
      <c r="F44" s="5"/>
      <c r="G44" s="4" t="s">
        <v>246</v>
      </c>
      <c r="H44" s="4"/>
      <c r="I44" s="42">
        <v>49382.32</v>
      </c>
      <c r="J44" s="479">
        <v>42327.71</v>
      </c>
      <c r="K44" s="7"/>
      <c r="L44" s="10"/>
      <c r="M44" s="10"/>
    </row>
    <row r="45" spans="1:13" ht="15">
      <c r="A45" s="4" t="s">
        <v>897</v>
      </c>
      <c r="B45" s="65">
        <v>37081</v>
      </c>
      <c r="C45" s="63" t="s">
        <v>1825</v>
      </c>
      <c r="D45" s="5"/>
      <c r="E45" s="53" t="s">
        <v>707</v>
      </c>
      <c r="F45" s="5"/>
      <c r="G45" s="53" t="s">
        <v>246</v>
      </c>
      <c r="H45" s="4"/>
      <c r="I45" s="64">
        <v>49680</v>
      </c>
      <c r="J45" s="481">
        <v>16560</v>
      </c>
      <c r="K45" s="7" t="s">
        <v>1826</v>
      </c>
      <c r="L45" s="10"/>
      <c r="M45" s="10"/>
    </row>
    <row r="46" spans="1:13" ht="15">
      <c r="A46" s="4" t="s">
        <v>1663</v>
      </c>
      <c r="B46" s="44">
        <v>37082</v>
      </c>
      <c r="C46" s="5" t="s">
        <v>1827</v>
      </c>
      <c r="D46" s="5"/>
      <c r="E46" s="4" t="s">
        <v>708</v>
      </c>
      <c r="F46" s="5"/>
      <c r="G46" s="4" t="s">
        <v>246</v>
      </c>
      <c r="H46" s="4" t="s">
        <v>2271</v>
      </c>
      <c r="I46" s="42">
        <v>147916</v>
      </c>
      <c r="J46" s="479">
        <v>95026</v>
      </c>
      <c r="K46" s="7"/>
      <c r="L46" s="10"/>
      <c r="M46" s="10"/>
    </row>
    <row r="47" spans="1:13" ht="15">
      <c r="A47" s="4" t="s">
        <v>1664</v>
      </c>
      <c r="B47" s="44">
        <v>37083</v>
      </c>
      <c r="C47" s="251" t="s">
        <v>829</v>
      </c>
      <c r="D47" s="5"/>
      <c r="E47" s="4" t="s">
        <v>707</v>
      </c>
      <c r="F47" s="5"/>
      <c r="G47" s="4" t="s">
        <v>246</v>
      </c>
      <c r="H47" s="4"/>
      <c r="I47" s="42">
        <v>38500</v>
      </c>
      <c r="J47" s="479">
        <v>8500</v>
      </c>
      <c r="K47" s="7" t="s">
        <v>830</v>
      </c>
      <c r="L47" s="10"/>
      <c r="M47" s="10"/>
    </row>
    <row r="48" spans="1:13" ht="15">
      <c r="A48" s="4" t="s">
        <v>1665</v>
      </c>
      <c r="B48" s="44">
        <v>37084</v>
      </c>
      <c r="C48" s="5" t="s">
        <v>831</v>
      </c>
      <c r="D48" s="5"/>
      <c r="E48" s="4"/>
      <c r="F48" s="5"/>
      <c r="G48" s="4" t="s">
        <v>246</v>
      </c>
      <c r="H48" s="4"/>
      <c r="I48" s="42">
        <v>0</v>
      </c>
      <c r="J48" s="479">
        <v>0</v>
      </c>
      <c r="K48" s="7" t="s">
        <v>832</v>
      </c>
      <c r="L48" s="10"/>
      <c r="M48" s="10"/>
    </row>
    <row r="49" spans="1:13" ht="15">
      <c r="A49" s="4" t="s">
        <v>1666</v>
      </c>
      <c r="B49" s="44">
        <v>37085</v>
      </c>
      <c r="C49" s="5" t="s">
        <v>169</v>
      </c>
      <c r="D49" s="5"/>
      <c r="E49" s="4" t="s">
        <v>711</v>
      </c>
      <c r="F49" s="5"/>
      <c r="G49" s="4" t="s">
        <v>246</v>
      </c>
      <c r="H49" s="4"/>
      <c r="I49" s="42">
        <v>726557</v>
      </c>
      <c r="J49" s="479">
        <v>564464</v>
      </c>
      <c r="K49" s="7"/>
      <c r="L49" s="10"/>
      <c r="M49" s="10"/>
    </row>
    <row r="50" spans="1:13" ht="15">
      <c r="A50" s="4" t="s">
        <v>1667</v>
      </c>
      <c r="B50" s="65">
        <v>37086</v>
      </c>
      <c r="C50" s="63" t="s">
        <v>738</v>
      </c>
      <c r="D50" s="5"/>
      <c r="E50" s="53" t="s">
        <v>170</v>
      </c>
      <c r="F50" s="5"/>
      <c r="G50" s="53" t="s">
        <v>246</v>
      </c>
      <c r="H50" s="4"/>
      <c r="I50" s="64">
        <v>113120</v>
      </c>
      <c r="J50" s="481">
        <v>0</v>
      </c>
      <c r="K50" s="7" t="s">
        <v>1032</v>
      </c>
      <c r="L50" s="10"/>
      <c r="M50" s="10"/>
    </row>
    <row r="51" spans="1:13" ht="26.25">
      <c r="A51" s="4" t="s">
        <v>1668</v>
      </c>
      <c r="B51" s="44">
        <v>37087</v>
      </c>
      <c r="C51" s="5" t="s">
        <v>171</v>
      </c>
      <c r="D51" s="5"/>
      <c r="E51" s="4" t="s">
        <v>172</v>
      </c>
      <c r="F51" s="5"/>
      <c r="G51" s="4" t="s">
        <v>246</v>
      </c>
      <c r="H51" s="4"/>
      <c r="I51" s="42">
        <v>904173</v>
      </c>
      <c r="J51" s="479">
        <v>466809</v>
      </c>
      <c r="K51" s="489" t="s">
        <v>1724</v>
      </c>
      <c r="L51" s="10"/>
      <c r="M51" s="10"/>
    </row>
    <row r="52" spans="1:13" ht="39">
      <c r="A52" s="4" t="s">
        <v>1669</v>
      </c>
      <c r="B52" s="65">
        <v>37088</v>
      </c>
      <c r="C52" s="63" t="s">
        <v>173</v>
      </c>
      <c r="D52" s="63"/>
      <c r="E52" s="53" t="s">
        <v>711</v>
      </c>
      <c r="F52" s="63"/>
      <c r="G52" s="53" t="s">
        <v>246</v>
      </c>
      <c r="H52" s="53"/>
      <c r="I52" s="64">
        <v>1737491</v>
      </c>
      <c r="J52" s="481">
        <v>333327</v>
      </c>
      <c r="K52" s="490" t="s">
        <v>1801</v>
      </c>
      <c r="L52" s="10"/>
      <c r="M52" s="10"/>
    </row>
    <row r="53" spans="1:13" ht="15">
      <c r="A53" s="4" t="s">
        <v>1670</v>
      </c>
      <c r="B53" s="44">
        <v>37089</v>
      </c>
      <c r="C53" s="5" t="s">
        <v>1118</v>
      </c>
      <c r="D53" s="5"/>
      <c r="E53" s="4" t="s">
        <v>1119</v>
      </c>
      <c r="F53" s="5"/>
      <c r="G53" s="4" t="s">
        <v>246</v>
      </c>
      <c r="H53" s="4"/>
      <c r="I53" s="51">
        <v>1737491</v>
      </c>
      <c r="J53" s="484">
        <v>333327</v>
      </c>
      <c r="K53" s="7"/>
      <c r="L53" s="10"/>
      <c r="M53" s="10"/>
    </row>
    <row r="54" spans="1:13" ht="15">
      <c r="A54" s="4" t="s">
        <v>1671</v>
      </c>
      <c r="B54" s="44">
        <v>37090</v>
      </c>
      <c r="C54" s="5" t="s">
        <v>1822</v>
      </c>
      <c r="D54" s="5"/>
      <c r="E54" s="4" t="s">
        <v>1254</v>
      </c>
      <c r="F54" s="5"/>
      <c r="G54" s="4" t="s">
        <v>246</v>
      </c>
      <c r="H54" s="4"/>
      <c r="I54" s="42">
        <v>250000</v>
      </c>
      <c r="J54" s="479">
        <v>245350</v>
      </c>
      <c r="K54" s="7"/>
      <c r="L54" s="10"/>
      <c r="M54" s="10"/>
    </row>
    <row r="55" spans="1:13" ht="15">
      <c r="A55" s="4" t="s">
        <v>1672</v>
      </c>
      <c r="B55" s="65">
        <v>37091</v>
      </c>
      <c r="C55" s="63" t="s">
        <v>1776</v>
      </c>
      <c r="D55" s="5"/>
      <c r="E55" s="53" t="s">
        <v>707</v>
      </c>
      <c r="F55" s="5"/>
      <c r="G55" s="53" t="s">
        <v>246</v>
      </c>
      <c r="H55" s="4"/>
      <c r="I55" s="64">
        <v>1348500</v>
      </c>
      <c r="J55" s="481">
        <v>0</v>
      </c>
      <c r="K55" s="7" t="s">
        <v>350</v>
      </c>
      <c r="L55" s="10"/>
      <c r="M55" s="10"/>
    </row>
    <row r="56" spans="1:13" ht="15">
      <c r="A56" s="4" t="s">
        <v>1673</v>
      </c>
      <c r="B56" s="44">
        <v>37092</v>
      </c>
      <c r="C56" s="5" t="s">
        <v>1777</v>
      </c>
      <c r="D56" s="5"/>
      <c r="E56" s="4" t="s">
        <v>710</v>
      </c>
      <c r="F56" s="5"/>
      <c r="G56" s="4" t="s">
        <v>246</v>
      </c>
      <c r="H56" s="4"/>
      <c r="I56" s="42">
        <v>2845685</v>
      </c>
      <c r="J56" s="479">
        <v>2554570</v>
      </c>
      <c r="K56" s="7"/>
      <c r="L56" s="10"/>
      <c r="M56" s="10"/>
    </row>
    <row r="57" spans="1:13" ht="15">
      <c r="A57" s="4" t="s">
        <v>1674</v>
      </c>
      <c r="B57" s="44">
        <v>37093</v>
      </c>
      <c r="C57" s="5" t="s">
        <v>1778</v>
      </c>
      <c r="D57" s="5"/>
      <c r="E57" s="4" t="s">
        <v>1254</v>
      </c>
      <c r="F57" s="5"/>
      <c r="G57" s="4" t="s">
        <v>246</v>
      </c>
      <c r="H57" s="4"/>
      <c r="I57" s="42">
        <v>785000</v>
      </c>
      <c r="J57" s="479">
        <v>659714</v>
      </c>
      <c r="K57" s="7"/>
      <c r="L57" s="10"/>
      <c r="M57" s="10"/>
    </row>
    <row r="58" spans="1:13" ht="15">
      <c r="A58" s="4" t="s">
        <v>1675</v>
      </c>
      <c r="B58" s="44">
        <v>37094</v>
      </c>
      <c r="C58" s="5" t="s">
        <v>1779</v>
      </c>
      <c r="D58" s="5"/>
      <c r="E58" s="4" t="s">
        <v>1204</v>
      </c>
      <c r="F58" s="5"/>
      <c r="G58" s="4" t="s">
        <v>246</v>
      </c>
      <c r="H58" s="4"/>
      <c r="I58" s="42">
        <v>20000</v>
      </c>
      <c r="J58" s="479">
        <v>17720</v>
      </c>
      <c r="K58" s="7"/>
      <c r="L58" s="10"/>
      <c r="M58" s="10"/>
    </row>
    <row r="59" spans="1:13" ht="15">
      <c r="A59" s="4" t="s">
        <v>1676</v>
      </c>
      <c r="B59" s="65">
        <v>37095</v>
      </c>
      <c r="C59" s="63" t="s">
        <v>1780</v>
      </c>
      <c r="D59" s="63"/>
      <c r="E59" s="53" t="s">
        <v>1613</v>
      </c>
      <c r="F59" s="63"/>
      <c r="G59" s="53" t="s">
        <v>246</v>
      </c>
      <c r="H59" s="53"/>
      <c r="I59" s="64">
        <v>20000</v>
      </c>
      <c r="J59" s="481">
        <v>10423.75</v>
      </c>
      <c r="K59" s="7" t="s">
        <v>1176</v>
      </c>
      <c r="L59" s="10"/>
      <c r="M59" s="10"/>
    </row>
    <row r="60" spans="1:13" ht="15">
      <c r="A60" s="4" t="s">
        <v>314</v>
      </c>
      <c r="B60" s="44">
        <v>37096</v>
      </c>
      <c r="C60" s="5" t="s">
        <v>1781</v>
      </c>
      <c r="D60" s="5"/>
      <c r="E60" s="4" t="s">
        <v>1293</v>
      </c>
      <c r="F60" s="5"/>
      <c r="G60" s="4" t="s">
        <v>246</v>
      </c>
      <c r="H60" s="4"/>
      <c r="I60" s="42">
        <v>400000</v>
      </c>
      <c r="J60" s="479">
        <v>392560</v>
      </c>
      <c r="K60" s="7"/>
      <c r="L60" s="10"/>
      <c r="M60" s="10"/>
    </row>
    <row r="61" spans="1:13" ht="15">
      <c r="A61" s="4" t="s">
        <v>1677</v>
      </c>
      <c r="B61" s="44">
        <v>37097</v>
      </c>
      <c r="C61" s="5" t="s">
        <v>1782</v>
      </c>
      <c r="D61" s="5"/>
      <c r="E61" s="4" t="s">
        <v>1204</v>
      </c>
      <c r="F61" s="5"/>
      <c r="G61" s="4" t="s">
        <v>246</v>
      </c>
      <c r="H61" s="4"/>
      <c r="I61" s="42">
        <v>550000</v>
      </c>
      <c r="J61" s="479">
        <v>531685</v>
      </c>
      <c r="K61" s="7"/>
      <c r="L61" s="10"/>
      <c r="M61" s="10"/>
    </row>
    <row r="62" spans="1:13" ht="15">
      <c r="A62" s="4" t="s">
        <v>1678</v>
      </c>
      <c r="B62" s="44">
        <v>37098</v>
      </c>
      <c r="C62" s="5" t="s">
        <v>1783</v>
      </c>
      <c r="D62" s="5"/>
      <c r="E62" s="4" t="s">
        <v>717</v>
      </c>
      <c r="F62" s="5"/>
      <c r="G62" s="4" t="s">
        <v>246</v>
      </c>
      <c r="H62" s="4"/>
      <c r="I62" s="42">
        <v>1581716.36</v>
      </c>
      <c r="J62" s="479">
        <v>1581716.36</v>
      </c>
      <c r="K62" s="7"/>
      <c r="L62" s="10"/>
      <c r="M62" s="10"/>
    </row>
    <row r="63" spans="1:13" ht="15">
      <c r="A63" s="4" t="s">
        <v>1679</v>
      </c>
      <c r="B63" s="44">
        <v>37099</v>
      </c>
      <c r="C63" s="5" t="s">
        <v>1784</v>
      </c>
      <c r="D63" s="5"/>
      <c r="E63" s="4" t="s">
        <v>1316</v>
      </c>
      <c r="F63" s="5"/>
      <c r="G63" s="4" t="s">
        <v>246</v>
      </c>
      <c r="H63" s="4"/>
      <c r="I63" s="42" t="s">
        <v>850</v>
      </c>
      <c r="J63" s="479" t="s">
        <v>850</v>
      </c>
      <c r="K63" s="7"/>
      <c r="L63" s="10"/>
      <c r="M63" s="10"/>
    </row>
    <row r="64" spans="1:13" ht="15">
      <c r="A64" s="4" t="s">
        <v>1680</v>
      </c>
      <c r="B64" s="44">
        <v>37100</v>
      </c>
      <c r="C64" s="5" t="s">
        <v>1785</v>
      </c>
      <c r="D64" s="5"/>
      <c r="E64" s="4" t="s">
        <v>710</v>
      </c>
      <c r="F64" s="5"/>
      <c r="G64" s="4" t="s">
        <v>246</v>
      </c>
      <c r="H64" s="4"/>
      <c r="I64" s="42" t="s">
        <v>850</v>
      </c>
      <c r="J64" s="479" t="s">
        <v>850</v>
      </c>
      <c r="K64" s="7"/>
      <c r="L64" s="10"/>
      <c r="M64" s="10"/>
    </row>
    <row r="65" spans="1:13" ht="15">
      <c r="A65" s="4" t="s">
        <v>1681</v>
      </c>
      <c r="B65" s="44">
        <v>37101</v>
      </c>
      <c r="C65" s="5" t="s">
        <v>1786</v>
      </c>
      <c r="D65" s="5"/>
      <c r="E65" s="4" t="s">
        <v>711</v>
      </c>
      <c r="F65" s="5"/>
      <c r="G65" s="4" t="s">
        <v>246</v>
      </c>
      <c r="H65" s="4"/>
      <c r="I65" s="42" t="s">
        <v>850</v>
      </c>
      <c r="J65" s="479" t="s">
        <v>850</v>
      </c>
      <c r="K65" s="7"/>
      <c r="L65" s="10"/>
      <c r="M65" s="10"/>
    </row>
    <row r="66" spans="1:13" ht="15">
      <c r="A66" s="4" t="s">
        <v>1682</v>
      </c>
      <c r="B66" s="44">
        <v>37102</v>
      </c>
      <c r="C66" s="5" t="s">
        <v>1778</v>
      </c>
      <c r="D66" s="5"/>
      <c r="E66" s="4" t="s">
        <v>711</v>
      </c>
      <c r="F66" s="5"/>
      <c r="G66" s="4" t="s">
        <v>246</v>
      </c>
      <c r="H66" s="4"/>
      <c r="I66" s="42" t="s">
        <v>850</v>
      </c>
      <c r="J66" s="479" t="s">
        <v>850</v>
      </c>
      <c r="K66" s="7"/>
      <c r="L66" s="10"/>
      <c r="M66" s="10"/>
    </row>
    <row r="67" spans="1:13" ht="15">
      <c r="A67" s="53" t="s">
        <v>1683</v>
      </c>
      <c r="B67" s="65">
        <v>37103</v>
      </c>
      <c r="C67" s="63" t="s">
        <v>1787</v>
      </c>
      <c r="D67" s="63"/>
      <c r="E67" s="53" t="s">
        <v>1</v>
      </c>
      <c r="F67" s="63"/>
      <c r="G67" s="53" t="s">
        <v>246</v>
      </c>
      <c r="H67" s="53"/>
      <c r="I67" s="64" t="s">
        <v>850</v>
      </c>
      <c r="J67" s="481" t="s">
        <v>850</v>
      </c>
      <c r="K67" s="7" t="s">
        <v>25</v>
      </c>
      <c r="L67" s="10"/>
      <c r="M67" s="10"/>
    </row>
    <row r="68" spans="1:13" ht="15">
      <c r="A68" s="53" t="s">
        <v>1684</v>
      </c>
      <c r="B68" s="65">
        <v>37104</v>
      </c>
      <c r="C68" s="63" t="s">
        <v>1787</v>
      </c>
      <c r="D68" s="63"/>
      <c r="E68" s="53" t="s">
        <v>1</v>
      </c>
      <c r="F68" s="63"/>
      <c r="G68" s="53" t="s">
        <v>246</v>
      </c>
      <c r="H68" s="53"/>
      <c r="I68" s="64" t="s">
        <v>850</v>
      </c>
      <c r="J68" s="481" t="s">
        <v>850</v>
      </c>
      <c r="K68" s="7" t="s">
        <v>25</v>
      </c>
      <c r="L68" s="10"/>
      <c r="M68" s="10"/>
    </row>
    <row r="69" spans="1:13" ht="15">
      <c r="A69" s="53" t="s">
        <v>1685</v>
      </c>
      <c r="B69" s="65">
        <v>37105</v>
      </c>
      <c r="C69" s="63" t="s">
        <v>1787</v>
      </c>
      <c r="D69" s="63"/>
      <c r="E69" s="53" t="s">
        <v>1</v>
      </c>
      <c r="F69" s="63"/>
      <c r="G69" s="53" t="s">
        <v>246</v>
      </c>
      <c r="H69" s="53"/>
      <c r="I69" s="64" t="s">
        <v>850</v>
      </c>
      <c r="J69" s="481" t="s">
        <v>850</v>
      </c>
      <c r="K69" s="7" t="s">
        <v>25</v>
      </c>
      <c r="L69" s="10"/>
      <c r="M69" s="10"/>
    </row>
    <row r="70" spans="1:13" ht="15">
      <c r="A70" s="4" t="s">
        <v>1686</v>
      </c>
      <c r="B70" s="44">
        <v>37106</v>
      </c>
      <c r="C70" s="5" t="s">
        <v>1788</v>
      </c>
      <c r="D70" s="5"/>
      <c r="E70" s="4" t="s">
        <v>1</v>
      </c>
      <c r="F70" s="5"/>
      <c r="G70" s="4" t="s">
        <v>246</v>
      </c>
      <c r="H70" s="4"/>
      <c r="I70" s="42" t="s">
        <v>850</v>
      </c>
      <c r="J70" s="479" t="s">
        <v>850</v>
      </c>
      <c r="K70" s="7"/>
      <c r="L70" s="10"/>
      <c r="M70" s="10"/>
    </row>
    <row r="71" spans="1:13" ht="26.25">
      <c r="A71" s="4" t="s">
        <v>1687</v>
      </c>
      <c r="B71" s="65">
        <v>37215</v>
      </c>
      <c r="C71" s="252" t="s">
        <v>1141</v>
      </c>
      <c r="D71" s="63"/>
      <c r="E71" s="53" t="s">
        <v>1347</v>
      </c>
      <c r="F71" s="63" t="s">
        <v>1142</v>
      </c>
      <c r="G71" s="53" t="s">
        <v>246</v>
      </c>
      <c r="H71" s="53"/>
      <c r="I71" s="64">
        <v>71211</v>
      </c>
      <c r="J71" s="481">
        <v>19750</v>
      </c>
      <c r="K71" s="489" t="s">
        <v>1143</v>
      </c>
      <c r="L71" s="10"/>
      <c r="M71" s="10"/>
    </row>
    <row r="72" spans="1:13" ht="15">
      <c r="A72" s="4" t="s">
        <v>1688</v>
      </c>
      <c r="B72" s="44">
        <v>37107</v>
      </c>
      <c r="C72" s="5" t="s">
        <v>1789</v>
      </c>
      <c r="D72" s="5"/>
      <c r="E72" s="4" t="s">
        <v>244</v>
      </c>
      <c r="F72" s="5"/>
      <c r="G72" s="4" t="s">
        <v>246</v>
      </c>
      <c r="H72" s="4"/>
      <c r="I72" s="42" t="s">
        <v>850</v>
      </c>
      <c r="J72" s="479" t="s">
        <v>850</v>
      </c>
      <c r="K72" s="7"/>
      <c r="L72" s="10"/>
      <c r="M72" s="10"/>
    </row>
    <row r="73" spans="1:13" ht="15">
      <c r="A73" s="4" t="s">
        <v>1689</v>
      </c>
      <c r="B73" s="44">
        <v>37108</v>
      </c>
      <c r="C73" s="5" t="s">
        <v>1790</v>
      </c>
      <c r="D73" s="5"/>
      <c r="E73" s="4" t="s">
        <v>1131</v>
      </c>
      <c r="F73" s="5"/>
      <c r="G73" s="4" t="s">
        <v>246</v>
      </c>
      <c r="H73" s="60" t="s">
        <v>1791</v>
      </c>
      <c r="I73" s="42" t="s">
        <v>850</v>
      </c>
      <c r="J73" s="479" t="s">
        <v>850</v>
      </c>
      <c r="K73" s="7"/>
      <c r="L73" s="10"/>
      <c r="M73" s="10"/>
    </row>
    <row r="74" spans="1:13" ht="15">
      <c r="A74" s="4" t="s">
        <v>310</v>
      </c>
      <c r="B74" s="65">
        <v>37109</v>
      </c>
      <c r="C74" s="63" t="s">
        <v>1792</v>
      </c>
      <c r="D74" s="5"/>
      <c r="E74" s="53" t="s">
        <v>1613</v>
      </c>
      <c r="F74" s="5"/>
      <c r="G74" s="53" t="s">
        <v>246</v>
      </c>
      <c r="H74" s="60" t="s">
        <v>1791</v>
      </c>
      <c r="I74" s="42" t="s">
        <v>850</v>
      </c>
      <c r="J74" s="479" t="s">
        <v>850</v>
      </c>
      <c r="K74" s="7" t="s">
        <v>350</v>
      </c>
      <c r="L74" s="10"/>
      <c r="M74" s="10"/>
    </row>
    <row r="75" spans="1:13" ht="15">
      <c r="A75" s="53" t="s">
        <v>1690</v>
      </c>
      <c r="B75" s="65">
        <v>37110</v>
      </c>
      <c r="C75" s="63" t="s">
        <v>1793</v>
      </c>
      <c r="D75" s="63"/>
      <c r="E75" s="53" t="s">
        <v>1613</v>
      </c>
      <c r="F75" s="63"/>
      <c r="G75" s="53" t="s">
        <v>246</v>
      </c>
      <c r="H75" s="232" t="s">
        <v>1791</v>
      </c>
      <c r="I75" s="64" t="s">
        <v>850</v>
      </c>
      <c r="J75" s="481" t="s">
        <v>850</v>
      </c>
      <c r="K75" s="7" t="s">
        <v>25</v>
      </c>
      <c r="L75" s="10"/>
      <c r="M75" s="10"/>
    </row>
    <row r="76" spans="1:13" ht="15">
      <c r="A76" s="4" t="s">
        <v>315</v>
      </c>
      <c r="B76" s="158">
        <v>37117</v>
      </c>
      <c r="C76" s="160" t="s">
        <v>1996</v>
      </c>
      <c r="D76" s="160"/>
      <c r="E76" s="161" t="s">
        <v>1254</v>
      </c>
      <c r="F76" s="160"/>
      <c r="G76" s="162" t="s">
        <v>787</v>
      </c>
      <c r="H76" s="161" t="s">
        <v>788</v>
      </c>
      <c r="I76" s="163">
        <v>207000</v>
      </c>
      <c r="J76" s="485">
        <v>24150</v>
      </c>
      <c r="K76" s="491" t="s">
        <v>896</v>
      </c>
      <c r="L76" s="492"/>
      <c r="M76" s="10"/>
    </row>
    <row r="77" spans="1:13" ht="51.75">
      <c r="A77" s="4" t="s">
        <v>2049</v>
      </c>
      <c r="B77" s="65">
        <v>37126</v>
      </c>
      <c r="C77" s="63" t="s">
        <v>2173</v>
      </c>
      <c r="D77" s="63" t="s">
        <v>2175</v>
      </c>
      <c r="E77" s="53" t="s">
        <v>2174</v>
      </c>
      <c r="F77" s="63"/>
      <c r="G77" s="66" t="s">
        <v>246</v>
      </c>
      <c r="H77" s="53"/>
      <c r="I77" s="64">
        <v>43350</v>
      </c>
      <c r="J77" s="481">
        <v>0</v>
      </c>
      <c r="K77" s="489" t="s">
        <v>1193</v>
      </c>
      <c r="L77" s="10"/>
      <c r="M77" s="10"/>
    </row>
    <row r="78" spans="1:13" ht="15">
      <c r="A78" s="4" t="s">
        <v>1123</v>
      </c>
      <c r="B78" s="44">
        <v>37129</v>
      </c>
      <c r="C78" s="5" t="s">
        <v>532</v>
      </c>
      <c r="D78" s="5" t="s">
        <v>1107</v>
      </c>
      <c r="E78" s="4" t="s">
        <v>707</v>
      </c>
      <c r="F78" s="5"/>
      <c r="G78" s="58" t="s">
        <v>584</v>
      </c>
      <c r="H78" s="4"/>
      <c r="I78" s="42">
        <v>134000</v>
      </c>
      <c r="J78" s="479">
        <v>0</v>
      </c>
      <c r="K78" s="7"/>
      <c r="L78" s="10"/>
      <c r="M78" s="10"/>
    </row>
    <row r="79" spans="1:13" ht="15">
      <c r="A79" s="4" t="s">
        <v>1124</v>
      </c>
      <c r="B79" s="44">
        <v>37130</v>
      </c>
      <c r="C79" s="5" t="s">
        <v>1108</v>
      </c>
      <c r="D79" s="5" t="s">
        <v>1109</v>
      </c>
      <c r="E79" s="4" t="s">
        <v>710</v>
      </c>
      <c r="F79" s="5"/>
      <c r="G79" s="58" t="s">
        <v>584</v>
      </c>
      <c r="H79" s="4"/>
      <c r="I79" s="42">
        <v>172850</v>
      </c>
      <c r="J79" s="479">
        <v>89305.64</v>
      </c>
      <c r="K79" s="7"/>
      <c r="L79" s="10"/>
      <c r="M79" s="10"/>
    </row>
    <row r="80" spans="1:13" ht="15">
      <c r="A80" s="4" t="s">
        <v>1125</v>
      </c>
      <c r="B80" s="44">
        <v>37131</v>
      </c>
      <c r="C80" s="5" t="s">
        <v>1110</v>
      </c>
      <c r="D80" s="5" t="s">
        <v>1112</v>
      </c>
      <c r="E80" s="4" t="s">
        <v>1254</v>
      </c>
      <c r="F80" s="5"/>
      <c r="G80" s="61" t="s">
        <v>1111</v>
      </c>
      <c r="H80" s="4"/>
      <c r="I80" s="42">
        <v>660000</v>
      </c>
      <c r="J80" s="479">
        <v>340102</v>
      </c>
      <c r="K80" s="7"/>
      <c r="L80" s="10"/>
      <c r="M80" s="10"/>
    </row>
    <row r="81" spans="1:13" s="177" customFormat="1" ht="15">
      <c r="A81" s="4" t="s">
        <v>2317</v>
      </c>
      <c r="B81" s="65">
        <v>37132</v>
      </c>
      <c r="C81" s="63" t="s">
        <v>856</v>
      </c>
      <c r="D81" s="63" t="s">
        <v>1113</v>
      </c>
      <c r="E81" s="53" t="s">
        <v>710</v>
      </c>
      <c r="F81" s="63"/>
      <c r="G81" s="66" t="s">
        <v>1114</v>
      </c>
      <c r="H81" s="53"/>
      <c r="I81" s="64">
        <v>830500</v>
      </c>
      <c r="J81" s="481">
        <v>88913.47</v>
      </c>
      <c r="K81" s="7" t="s">
        <v>2179</v>
      </c>
      <c r="L81" s="179"/>
      <c r="M81" s="179"/>
    </row>
    <row r="82" spans="1:13" ht="15">
      <c r="A82" s="4" t="s">
        <v>2318</v>
      </c>
      <c r="B82" s="44">
        <v>37133</v>
      </c>
      <c r="C82" s="5" t="s">
        <v>856</v>
      </c>
      <c r="D82" s="5" t="s">
        <v>857</v>
      </c>
      <c r="E82" s="4" t="s">
        <v>717</v>
      </c>
      <c r="F82" s="5"/>
      <c r="G82" s="61" t="s">
        <v>858</v>
      </c>
      <c r="H82" s="4"/>
      <c r="I82" s="42">
        <v>1200000</v>
      </c>
      <c r="J82" s="479">
        <v>1200000</v>
      </c>
      <c r="K82" s="7"/>
      <c r="L82" s="10"/>
      <c r="M82" s="10"/>
    </row>
    <row r="83" spans="1:13" ht="15">
      <c r="A83" s="4" t="s">
        <v>2319</v>
      </c>
      <c r="B83" s="65">
        <v>37134</v>
      </c>
      <c r="C83" s="63" t="s">
        <v>399</v>
      </c>
      <c r="D83" s="63" t="s">
        <v>400</v>
      </c>
      <c r="E83" s="53" t="s">
        <v>709</v>
      </c>
      <c r="F83" s="63"/>
      <c r="G83" s="66" t="s">
        <v>790</v>
      </c>
      <c r="H83" s="53"/>
      <c r="I83" s="64">
        <v>539136</v>
      </c>
      <c r="J83" s="481">
        <v>150222</v>
      </c>
      <c r="K83" s="7" t="s">
        <v>575</v>
      </c>
      <c r="L83" s="10"/>
      <c r="M83" s="10"/>
    </row>
    <row r="84" spans="1:13" ht="15">
      <c r="A84" s="4" t="s">
        <v>479</v>
      </c>
      <c r="B84" s="44">
        <v>37135</v>
      </c>
      <c r="C84" s="5" t="s">
        <v>162</v>
      </c>
      <c r="D84" s="5" t="s">
        <v>163</v>
      </c>
      <c r="E84" s="4" t="s">
        <v>1357</v>
      </c>
      <c r="F84" s="5"/>
      <c r="G84" s="61" t="s">
        <v>719</v>
      </c>
      <c r="H84" s="4"/>
      <c r="I84" s="42">
        <v>564000</v>
      </c>
      <c r="J84" s="479">
        <f>I84</f>
        <v>564000</v>
      </c>
      <c r="K84" s="7"/>
      <c r="L84" s="10"/>
      <c r="M84" s="10"/>
    </row>
    <row r="85" spans="1:13" ht="15">
      <c r="A85" s="4" t="s">
        <v>2320</v>
      </c>
      <c r="B85" s="44">
        <v>37136</v>
      </c>
      <c r="C85" s="5" t="s">
        <v>1825</v>
      </c>
      <c r="D85" s="62" t="s">
        <v>163</v>
      </c>
      <c r="E85" s="4" t="s">
        <v>1315</v>
      </c>
      <c r="F85" s="5"/>
      <c r="G85" s="4" t="s">
        <v>2012</v>
      </c>
      <c r="H85" s="4"/>
      <c r="I85" s="42">
        <v>213792.8</v>
      </c>
      <c r="J85" s="479">
        <v>0</v>
      </c>
      <c r="K85" s="7"/>
      <c r="L85" s="10"/>
      <c r="M85" s="10"/>
    </row>
    <row r="86" spans="1:13" ht="15">
      <c r="A86" s="4" t="s">
        <v>2321</v>
      </c>
      <c r="B86" s="44">
        <v>37137</v>
      </c>
      <c r="C86" s="5" t="s">
        <v>2013</v>
      </c>
      <c r="D86" s="5" t="s">
        <v>2014</v>
      </c>
      <c r="E86" s="4" t="s">
        <v>1357</v>
      </c>
      <c r="F86" s="5"/>
      <c r="G86" s="4" t="s">
        <v>2015</v>
      </c>
      <c r="H86" s="4"/>
      <c r="I86" s="42">
        <v>1260150</v>
      </c>
      <c r="J86" s="479">
        <f>I86</f>
        <v>1260150</v>
      </c>
      <c r="K86" s="7"/>
      <c r="L86" s="10"/>
      <c r="M86" s="10"/>
    </row>
    <row r="87" spans="1:13" ht="15">
      <c r="A87" s="4" t="s">
        <v>2322</v>
      </c>
      <c r="B87" s="44">
        <v>37138</v>
      </c>
      <c r="C87" s="5" t="s">
        <v>59</v>
      </c>
      <c r="D87" s="5" t="s">
        <v>791</v>
      </c>
      <c r="E87" s="4" t="s">
        <v>707</v>
      </c>
      <c r="F87" s="5"/>
      <c r="G87" s="61" t="s">
        <v>795</v>
      </c>
      <c r="H87" s="4"/>
      <c r="I87" s="42">
        <v>227562</v>
      </c>
      <c r="J87" s="479">
        <v>77789</v>
      </c>
      <c r="K87" s="7"/>
      <c r="L87" s="10"/>
      <c r="M87" s="10"/>
    </row>
    <row r="88" spans="1:13" ht="15">
      <c r="A88" s="4" t="s">
        <v>2323</v>
      </c>
      <c r="B88" s="44">
        <v>37139</v>
      </c>
      <c r="C88" s="5" t="s">
        <v>792</v>
      </c>
      <c r="D88" s="5" t="s">
        <v>793</v>
      </c>
      <c r="E88" s="4" t="s">
        <v>794</v>
      </c>
      <c r="F88" s="5"/>
      <c r="G88" s="61" t="s">
        <v>795</v>
      </c>
      <c r="H88" s="4"/>
      <c r="I88" s="42">
        <v>315113</v>
      </c>
      <c r="J88" s="479">
        <v>0</v>
      </c>
      <c r="K88" s="7"/>
      <c r="L88" s="10"/>
      <c r="M88" s="10"/>
    </row>
    <row r="89" spans="1:13" ht="15">
      <c r="A89" s="4" t="s">
        <v>2324</v>
      </c>
      <c r="B89" s="44">
        <v>37140</v>
      </c>
      <c r="C89" s="5" t="s">
        <v>955</v>
      </c>
      <c r="D89" s="5" t="s">
        <v>796</v>
      </c>
      <c r="E89" s="4" t="s">
        <v>712</v>
      </c>
      <c r="F89" s="5"/>
      <c r="G89" s="61" t="s">
        <v>795</v>
      </c>
      <c r="H89" s="4"/>
      <c r="I89" s="42">
        <v>580420</v>
      </c>
      <c r="J89" s="479">
        <v>511322</v>
      </c>
      <c r="K89" s="7"/>
      <c r="L89" s="10"/>
      <c r="M89" s="10"/>
    </row>
    <row r="90" spans="1:13" ht="15">
      <c r="A90" s="4" t="s">
        <v>2325</v>
      </c>
      <c r="B90" s="44">
        <v>37141</v>
      </c>
      <c r="C90" s="5" t="s">
        <v>1550</v>
      </c>
      <c r="D90" s="5" t="s">
        <v>1551</v>
      </c>
      <c r="E90" s="4" t="s">
        <v>1254</v>
      </c>
      <c r="F90" s="5"/>
      <c r="G90" s="61" t="s">
        <v>1552</v>
      </c>
      <c r="H90" s="4"/>
      <c r="I90" s="42">
        <v>728790</v>
      </c>
      <c r="J90" s="479">
        <v>321709</v>
      </c>
      <c r="K90" s="7"/>
      <c r="L90" s="10"/>
      <c r="M90" s="10"/>
    </row>
    <row r="91" spans="1:13" ht="15">
      <c r="A91" s="4" t="s">
        <v>2326</v>
      </c>
      <c r="B91" s="44">
        <v>37142</v>
      </c>
      <c r="C91" s="5" t="s">
        <v>1434</v>
      </c>
      <c r="D91" s="5" t="s">
        <v>1553</v>
      </c>
      <c r="E91" s="4" t="s">
        <v>66</v>
      </c>
      <c r="F91" s="5"/>
      <c r="G91" s="4" t="s">
        <v>250</v>
      </c>
      <c r="H91" s="4"/>
      <c r="I91" s="42">
        <v>197311</v>
      </c>
      <c r="J91" s="479">
        <v>0</v>
      </c>
      <c r="K91" s="7"/>
      <c r="L91" s="10"/>
      <c r="M91" s="10"/>
    </row>
    <row r="92" spans="1:13" ht="15">
      <c r="A92" s="4" t="s">
        <v>2327</v>
      </c>
      <c r="B92" s="65">
        <v>37143</v>
      </c>
      <c r="C92" s="63" t="s">
        <v>1269</v>
      </c>
      <c r="D92" s="63" t="s">
        <v>45</v>
      </c>
      <c r="E92" s="53" t="s">
        <v>46</v>
      </c>
      <c r="F92" s="5"/>
      <c r="G92" s="53" t="s">
        <v>47</v>
      </c>
      <c r="H92" s="4"/>
      <c r="I92" s="64">
        <v>111062</v>
      </c>
      <c r="J92" s="481">
        <v>0</v>
      </c>
      <c r="K92" s="7" t="s">
        <v>50</v>
      </c>
      <c r="L92" s="10"/>
      <c r="M92" s="10"/>
    </row>
    <row r="93" spans="1:13" ht="15">
      <c r="A93" s="4" t="s">
        <v>2328</v>
      </c>
      <c r="B93" s="65">
        <v>37144</v>
      </c>
      <c r="C93" s="63" t="s">
        <v>48</v>
      </c>
      <c r="D93" s="63" t="s">
        <v>49</v>
      </c>
      <c r="E93" s="53" t="s">
        <v>46</v>
      </c>
      <c r="F93" s="5"/>
      <c r="G93" s="53" t="s">
        <v>47</v>
      </c>
      <c r="H93" s="4"/>
      <c r="I93" s="64">
        <v>255432</v>
      </c>
      <c r="J93" s="481">
        <v>0</v>
      </c>
      <c r="K93" s="7" t="s">
        <v>50</v>
      </c>
      <c r="L93" s="10"/>
      <c r="M93" s="10"/>
    </row>
    <row r="94" spans="1:13" s="177" customFormat="1" ht="15">
      <c r="A94" s="4" t="s">
        <v>2329</v>
      </c>
      <c r="B94" s="65">
        <v>37145</v>
      </c>
      <c r="C94" s="63" t="s">
        <v>51</v>
      </c>
      <c r="D94" s="63" t="s">
        <v>52</v>
      </c>
      <c r="E94" s="53" t="s">
        <v>737</v>
      </c>
      <c r="F94" s="63"/>
      <c r="G94" s="53" t="s">
        <v>250</v>
      </c>
      <c r="H94" s="53"/>
      <c r="I94" s="64">
        <v>296920</v>
      </c>
      <c r="J94" s="481">
        <v>0</v>
      </c>
      <c r="K94" s="7" t="s">
        <v>431</v>
      </c>
      <c r="L94" s="179"/>
      <c r="M94" s="179"/>
    </row>
    <row r="95" spans="1:13" ht="15">
      <c r="A95" s="4" t="s">
        <v>2330</v>
      </c>
      <c r="B95" s="44">
        <v>37146</v>
      </c>
      <c r="C95" s="5" t="s">
        <v>53</v>
      </c>
      <c r="D95" s="5" t="s">
        <v>54</v>
      </c>
      <c r="E95" s="4" t="s">
        <v>174</v>
      </c>
      <c r="F95" s="5"/>
      <c r="G95" s="4" t="s">
        <v>250</v>
      </c>
      <c r="H95" s="4"/>
      <c r="I95" s="42">
        <v>274904</v>
      </c>
      <c r="J95" s="479">
        <v>0</v>
      </c>
      <c r="K95" s="7"/>
      <c r="L95" s="10"/>
      <c r="M95" s="10"/>
    </row>
    <row r="96" spans="1:13" ht="26.25">
      <c r="A96" s="4" t="s">
        <v>2331</v>
      </c>
      <c r="B96" s="44">
        <v>37147</v>
      </c>
      <c r="C96" s="5" t="s">
        <v>1776</v>
      </c>
      <c r="D96" s="5" t="s">
        <v>2042</v>
      </c>
      <c r="E96" s="4" t="s">
        <v>170</v>
      </c>
      <c r="F96" s="5"/>
      <c r="G96" s="184" t="s">
        <v>246</v>
      </c>
      <c r="H96" s="4"/>
      <c r="I96" s="42">
        <v>134467</v>
      </c>
      <c r="J96" s="479">
        <v>0</v>
      </c>
      <c r="K96" s="489" t="s">
        <v>1795</v>
      </c>
      <c r="L96" s="10"/>
      <c r="M96" s="10"/>
    </row>
    <row r="97" spans="1:13" ht="15">
      <c r="A97" s="4" t="s">
        <v>2332</v>
      </c>
      <c r="B97" s="44">
        <v>37148</v>
      </c>
      <c r="C97" s="5" t="s">
        <v>2043</v>
      </c>
      <c r="D97" s="5" t="s">
        <v>2044</v>
      </c>
      <c r="E97" s="4" t="s">
        <v>711</v>
      </c>
      <c r="F97" s="5"/>
      <c r="G97" s="4" t="s">
        <v>250</v>
      </c>
      <c r="H97" s="4"/>
      <c r="I97" s="42">
        <v>906080</v>
      </c>
      <c r="J97" s="479">
        <v>807688</v>
      </c>
      <c r="K97" s="7"/>
      <c r="L97" s="10"/>
      <c r="M97" s="10"/>
    </row>
    <row r="98" spans="1:13" s="177" customFormat="1" ht="15">
      <c r="A98" s="4" t="s">
        <v>2333</v>
      </c>
      <c r="B98" s="65">
        <v>37149</v>
      </c>
      <c r="C98" s="63" t="s">
        <v>2045</v>
      </c>
      <c r="D98" s="63" t="s">
        <v>2046</v>
      </c>
      <c r="E98" s="53" t="s">
        <v>174</v>
      </c>
      <c r="F98" s="63"/>
      <c r="G98" s="53" t="s">
        <v>250</v>
      </c>
      <c r="H98" s="53"/>
      <c r="I98" s="64">
        <v>274904</v>
      </c>
      <c r="J98" s="481">
        <v>0</v>
      </c>
      <c r="K98" s="7" t="s">
        <v>431</v>
      </c>
      <c r="L98" s="179"/>
      <c r="M98" s="179"/>
    </row>
    <row r="99" spans="1:13" ht="15">
      <c r="A99" s="4" t="s">
        <v>2334</v>
      </c>
      <c r="B99" s="65">
        <v>37150</v>
      </c>
      <c r="C99" s="63" t="s">
        <v>2438</v>
      </c>
      <c r="D99" s="63" t="s">
        <v>2441</v>
      </c>
      <c r="E99" s="53" t="s">
        <v>174</v>
      </c>
      <c r="F99" s="63"/>
      <c r="G99" s="66" t="s">
        <v>2439</v>
      </c>
      <c r="H99" s="4"/>
      <c r="I99" s="64">
        <v>226131</v>
      </c>
      <c r="J99" s="481">
        <v>80135</v>
      </c>
      <c r="K99" s="7" t="s">
        <v>2440</v>
      </c>
      <c r="L99" s="10"/>
      <c r="M99" s="10"/>
    </row>
    <row r="100" spans="1:13" ht="15">
      <c r="A100" s="4" t="s">
        <v>2335</v>
      </c>
      <c r="B100" s="65">
        <v>37151</v>
      </c>
      <c r="C100" s="63" t="s">
        <v>2442</v>
      </c>
      <c r="D100" s="63" t="s">
        <v>2443</v>
      </c>
      <c r="E100" s="53" t="s">
        <v>1347</v>
      </c>
      <c r="F100" s="5"/>
      <c r="G100" s="66" t="s">
        <v>2444</v>
      </c>
      <c r="H100" s="4"/>
      <c r="I100" s="64">
        <v>371628</v>
      </c>
      <c r="J100" s="481">
        <v>0</v>
      </c>
      <c r="K100" s="7" t="s">
        <v>2440</v>
      </c>
      <c r="L100" s="10"/>
      <c r="M100" s="10"/>
    </row>
    <row r="101" spans="1:13" ht="15">
      <c r="A101" s="4" t="s">
        <v>2336</v>
      </c>
      <c r="B101" s="44">
        <v>37152</v>
      </c>
      <c r="C101" s="45" t="s">
        <v>509</v>
      </c>
      <c r="D101" s="46" t="s">
        <v>510</v>
      </c>
      <c r="E101" s="44">
        <v>2009</v>
      </c>
      <c r="F101" s="5"/>
      <c r="G101" s="58" t="s">
        <v>1262</v>
      </c>
      <c r="H101" s="47"/>
      <c r="I101" s="42">
        <v>1296030.58</v>
      </c>
      <c r="J101" s="479">
        <f>I101</f>
        <v>1296030.58</v>
      </c>
      <c r="K101" s="7"/>
      <c r="L101" s="10"/>
      <c r="M101" s="10"/>
    </row>
    <row r="102" spans="1:13" ht="26.25">
      <c r="A102" s="4" t="s">
        <v>2337</v>
      </c>
      <c r="B102" s="44">
        <v>37153</v>
      </c>
      <c r="C102" s="5" t="s">
        <v>515</v>
      </c>
      <c r="D102" s="5"/>
      <c r="E102" s="4" t="s">
        <v>717</v>
      </c>
      <c r="F102" s="5"/>
      <c r="G102" s="4" t="s">
        <v>706</v>
      </c>
      <c r="H102" s="4"/>
      <c r="I102" s="42">
        <v>528628</v>
      </c>
      <c r="J102" s="479">
        <v>528628</v>
      </c>
      <c r="K102" s="489" t="s">
        <v>2445</v>
      </c>
      <c r="L102" s="10"/>
      <c r="M102" s="10"/>
    </row>
    <row r="103" spans="1:13" ht="15">
      <c r="A103" s="4" t="s">
        <v>2338</v>
      </c>
      <c r="B103" s="44">
        <v>37154</v>
      </c>
      <c r="C103" s="5" t="s">
        <v>1152</v>
      </c>
      <c r="D103" s="5"/>
      <c r="E103" s="4" t="s">
        <v>1254</v>
      </c>
      <c r="F103" s="5"/>
      <c r="G103" s="58" t="s">
        <v>1579</v>
      </c>
      <c r="H103" s="4"/>
      <c r="I103" s="42">
        <v>326400</v>
      </c>
      <c r="J103" s="479">
        <v>84266.78</v>
      </c>
      <c r="K103" s="7"/>
      <c r="L103" s="10"/>
      <c r="M103" s="10"/>
    </row>
    <row r="104" spans="1:13" ht="15">
      <c r="A104" s="4" t="s">
        <v>311</v>
      </c>
      <c r="B104" s="44">
        <v>37155</v>
      </c>
      <c r="C104" s="5" t="s">
        <v>1578</v>
      </c>
      <c r="D104" s="5" t="s">
        <v>850</v>
      </c>
      <c r="E104" s="4" t="s">
        <v>707</v>
      </c>
      <c r="F104" s="5"/>
      <c r="G104" s="58" t="s">
        <v>1262</v>
      </c>
      <c r="H104" s="4"/>
      <c r="I104" s="42">
        <v>17912.4</v>
      </c>
      <c r="J104" s="479">
        <v>0</v>
      </c>
      <c r="K104" s="7"/>
      <c r="L104" s="10"/>
      <c r="M104" s="10"/>
    </row>
    <row r="105" spans="1:13" ht="15">
      <c r="A105" s="4" t="s">
        <v>2339</v>
      </c>
      <c r="B105" s="44">
        <v>37156</v>
      </c>
      <c r="C105" s="5" t="s">
        <v>1580</v>
      </c>
      <c r="D105" s="5" t="s">
        <v>1581</v>
      </c>
      <c r="E105" s="4" t="s">
        <v>712</v>
      </c>
      <c r="F105" s="5"/>
      <c r="G105" s="58" t="s">
        <v>1262</v>
      </c>
      <c r="H105" s="4"/>
      <c r="I105" s="42">
        <v>651700</v>
      </c>
      <c r="J105" s="479">
        <v>564806.64</v>
      </c>
      <c r="K105" s="7"/>
      <c r="L105" s="10"/>
      <c r="M105" s="10"/>
    </row>
    <row r="106" spans="1:13" ht="39">
      <c r="A106" s="4" t="s">
        <v>312</v>
      </c>
      <c r="B106" s="44">
        <v>37157</v>
      </c>
      <c r="C106" s="5" t="s">
        <v>1582</v>
      </c>
      <c r="D106" s="5" t="s">
        <v>1583</v>
      </c>
      <c r="E106" s="4" t="s">
        <v>711</v>
      </c>
      <c r="F106" s="5"/>
      <c r="G106" s="374" t="s">
        <v>2512</v>
      </c>
      <c r="H106" s="4"/>
      <c r="I106" s="42">
        <v>432935</v>
      </c>
      <c r="J106" s="479">
        <v>281407.82</v>
      </c>
      <c r="K106" s="489" t="s">
        <v>2513</v>
      </c>
      <c r="L106" s="10"/>
      <c r="M106" s="10"/>
    </row>
    <row r="107" spans="1:13" ht="25.5">
      <c r="A107" s="4" t="s">
        <v>396</v>
      </c>
      <c r="B107" s="81">
        <v>37158</v>
      </c>
      <c r="C107" s="470" t="s">
        <v>1151</v>
      </c>
      <c r="D107" s="470" t="s">
        <v>850</v>
      </c>
      <c r="E107" s="471" t="s">
        <v>1293</v>
      </c>
      <c r="F107" s="470"/>
      <c r="G107" s="475" t="s">
        <v>246</v>
      </c>
      <c r="H107" s="471"/>
      <c r="I107" s="472">
        <v>472926</v>
      </c>
      <c r="J107" s="480">
        <v>0</v>
      </c>
      <c r="K107" s="489" t="s">
        <v>1452</v>
      </c>
      <c r="L107" s="10"/>
      <c r="M107" s="10"/>
    </row>
    <row r="108" spans="1:13" ht="51.75">
      <c r="A108" s="4" t="s">
        <v>2340</v>
      </c>
      <c r="B108" s="215">
        <v>37159</v>
      </c>
      <c r="C108" s="63" t="s">
        <v>1794</v>
      </c>
      <c r="D108" s="63" t="s">
        <v>1153</v>
      </c>
      <c r="E108" s="53" t="s">
        <v>172</v>
      </c>
      <c r="F108" s="63"/>
      <c r="G108" s="159" t="s">
        <v>246</v>
      </c>
      <c r="H108" s="53"/>
      <c r="I108" s="64">
        <v>404940</v>
      </c>
      <c r="J108" s="481">
        <v>53972.19</v>
      </c>
      <c r="K108" s="489" t="s">
        <v>463</v>
      </c>
      <c r="L108" s="10"/>
      <c r="M108" s="10"/>
    </row>
    <row r="109" spans="1:13" ht="15">
      <c r="A109" s="4" t="s">
        <v>1139</v>
      </c>
      <c r="B109" s="469">
        <v>37160</v>
      </c>
      <c r="C109" s="470" t="s">
        <v>1457</v>
      </c>
      <c r="D109" s="470"/>
      <c r="E109" s="471"/>
      <c r="F109" s="470"/>
      <c r="G109" s="471"/>
      <c r="H109" s="471"/>
      <c r="I109" s="472">
        <v>34885</v>
      </c>
      <c r="J109" s="479"/>
      <c r="K109" s="7"/>
      <c r="L109" s="10"/>
      <c r="M109" s="10"/>
    </row>
    <row r="110" spans="1:13" ht="15">
      <c r="A110" s="4" t="s">
        <v>2341</v>
      </c>
      <c r="B110" s="469">
        <v>37161</v>
      </c>
      <c r="C110" s="470" t="s">
        <v>1459</v>
      </c>
      <c r="D110" s="470"/>
      <c r="E110" s="471">
        <v>1989</v>
      </c>
      <c r="F110" s="470"/>
      <c r="G110" s="471" t="s">
        <v>2098</v>
      </c>
      <c r="H110" s="471"/>
      <c r="I110" s="472">
        <v>11818</v>
      </c>
      <c r="J110" s="479"/>
      <c r="K110" s="7"/>
      <c r="L110" s="10"/>
      <c r="M110" s="10"/>
    </row>
    <row r="111" spans="1:13" ht="15">
      <c r="A111" s="4" t="s">
        <v>2342</v>
      </c>
      <c r="B111" s="469">
        <v>37162</v>
      </c>
      <c r="C111" s="470" t="s">
        <v>1459</v>
      </c>
      <c r="D111" s="470"/>
      <c r="E111" s="471">
        <v>1989</v>
      </c>
      <c r="F111" s="470"/>
      <c r="G111" s="471" t="s">
        <v>2098</v>
      </c>
      <c r="H111" s="471"/>
      <c r="I111" s="472">
        <v>10907</v>
      </c>
      <c r="J111" s="479"/>
      <c r="K111" s="7"/>
      <c r="L111" s="10"/>
      <c r="M111" s="10"/>
    </row>
    <row r="112" spans="1:13" ht="15">
      <c r="A112" s="4" t="s">
        <v>478</v>
      </c>
      <c r="B112" s="469">
        <v>37163</v>
      </c>
      <c r="C112" s="470" t="s">
        <v>2095</v>
      </c>
      <c r="D112" s="470"/>
      <c r="E112" s="471">
        <v>1990</v>
      </c>
      <c r="F112" s="470"/>
      <c r="G112" s="471" t="s">
        <v>2098</v>
      </c>
      <c r="H112" s="471"/>
      <c r="I112" s="472">
        <v>13239</v>
      </c>
      <c r="J112" s="479"/>
      <c r="K112" s="7"/>
      <c r="L112" s="10"/>
      <c r="M112" s="10"/>
    </row>
    <row r="113" spans="1:13" ht="15">
      <c r="A113" s="4" t="s">
        <v>2343</v>
      </c>
      <c r="B113" s="469">
        <v>37164</v>
      </c>
      <c r="C113" s="470" t="s">
        <v>1459</v>
      </c>
      <c r="D113" s="470"/>
      <c r="E113" s="471">
        <v>1991</v>
      </c>
      <c r="F113" s="470"/>
      <c r="G113" s="471" t="s">
        <v>2098</v>
      </c>
      <c r="H113" s="471"/>
      <c r="I113" s="472">
        <v>13532</v>
      </c>
      <c r="J113" s="479"/>
      <c r="K113" s="7"/>
      <c r="L113" s="10"/>
      <c r="M113" s="10"/>
    </row>
    <row r="114" spans="1:13" ht="15">
      <c r="A114" s="4" t="s">
        <v>313</v>
      </c>
      <c r="B114" s="469">
        <v>37165</v>
      </c>
      <c r="C114" s="470" t="s">
        <v>1458</v>
      </c>
      <c r="D114" s="470"/>
      <c r="E114" s="471">
        <v>1993</v>
      </c>
      <c r="F114" s="470"/>
      <c r="G114" s="471" t="s">
        <v>2098</v>
      </c>
      <c r="H114" s="471"/>
      <c r="I114" s="472">
        <v>10964</v>
      </c>
      <c r="J114" s="479"/>
      <c r="K114" s="7"/>
      <c r="L114" s="10"/>
      <c r="M114" s="10"/>
    </row>
    <row r="115" spans="1:13" ht="15">
      <c r="A115" s="4" t="s">
        <v>2344</v>
      </c>
      <c r="B115" s="469">
        <v>37166</v>
      </c>
      <c r="C115" s="470" t="s">
        <v>1459</v>
      </c>
      <c r="D115" s="470"/>
      <c r="E115" s="471">
        <v>2007</v>
      </c>
      <c r="F115" s="470"/>
      <c r="G115" s="471" t="s">
        <v>2098</v>
      </c>
      <c r="H115" s="471"/>
      <c r="I115" s="472">
        <v>590000</v>
      </c>
      <c r="J115" s="479"/>
      <c r="K115" s="7"/>
      <c r="L115" s="10"/>
      <c r="M115" s="10"/>
    </row>
    <row r="116" spans="1:13" ht="15">
      <c r="A116" s="4" t="s">
        <v>2345</v>
      </c>
      <c r="B116" s="469">
        <v>37167</v>
      </c>
      <c r="C116" s="470" t="s">
        <v>2096</v>
      </c>
      <c r="D116" s="470"/>
      <c r="E116" s="471">
        <v>2007</v>
      </c>
      <c r="F116" s="470"/>
      <c r="G116" s="471" t="s">
        <v>2098</v>
      </c>
      <c r="H116" s="471"/>
      <c r="I116" s="472">
        <v>825000</v>
      </c>
      <c r="J116" s="479"/>
      <c r="K116" s="7"/>
      <c r="L116" s="10"/>
      <c r="M116" s="10"/>
    </row>
    <row r="117" spans="1:13" ht="15">
      <c r="A117" s="4" t="s">
        <v>115</v>
      </c>
      <c r="B117" s="469">
        <v>37168</v>
      </c>
      <c r="C117" s="470" t="s">
        <v>2097</v>
      </c>
      <c r="D117" s="470"/>
      <c r="E117" s="471">
        <v>1988</v>
      </c>
      <c r="F117" s="470"/>
      <c r="G117" s="471" t="s">
        <v>2098</v>
      </c>
      <c r="H117" s="471"/>
      <c r="I117" s="472">
        <v>38452</v>
      </c>
      <c r="J117" s="479"/>
      <c r="K117" s="7"/>
      <c r="L117" s="10"/>
      <c r="M117" s="10"/>
    </row>
    <row r="118" spans="1:13" ht="15">
      <c r="A118" s="4" t="s">
        <v>116</v>
      </c>
      <c r="B118" s="469">
        <v>37169</v>
      </c>
      <c r="C118" s="470" t="s">
        <v>1265</v>
      </c>
      <c r="D118" s="470"/>
      <c r="E118" s="471">
        <v>1990</v>
      </c>
      <c r="F118" s="470"/>
      <c r="G118" s="471" t="s">
        <v>2098</v>
      </c>
      <c r="H118" s="471"/>
      <c r="I118" s="472">
        <v>25050</v>
      </c>
      <c r="J118" s="479"/>
      <c r="K118" s="7"/>
      <c r="L118" s="10"/>
      <c r="M118" s="10"/>
    </row>
    <row r="119" spans="1:13" ht="15">
      <c r="A119" s="4" t="s">
        <v>117</v>
      </c>
      <c r="B119" s="469">
        <v>37170</v>
      </c>
      <c r="C119" s="470" t="s">
        <v>2117</v>
      </c>
      <c r="D119" s="470"/>
      <c r="E119" s="471">
        <v>2001</v>
      </c>
      <c r="F119" s="470"/>
      <c r="G119" s="471" t="s">
        <v>2098</v>
      </c>
      <c r="H119" s="471"/>
      <c r="I119" s="472">
        <v>151925</v>
      </c>
      <c r="J119" s="479"/>
      <c r="K119" s="7"/>
      <c r="L119" s="10"/>
      <c r="M119" s="10"/>
    </row>
    <row r="120" spans="1:13" ht="15">
      <c r="A120" s="4" t="s">
        <v>998</v>
      </c>
      <c r="B120" s="469">
        <v>37171</v>
      </c>
      <c r="C120" s="470" t="s">
        <v>51</v>
      </c>
      <c r="D120" s="470"/>
      <c r="E120" s="471">
        <v>2004</v>
      </c>
      <c r="F120" s="470"/>
      <c r="G120" s="471" t="s">
        <v>2098</v>
      </c>
      <c r="H120" s="471"/>
      <c r="I120" s="472">
        <v>240000</v>
      </c>
      <c r="J120" s="479"/>
      <c r="K120" s="7"/>
      <c r="L120" s="10"/>
      <c r="M120" s="10"/>
    </row>
    <row r="121" spans="1:13" ht="15">
      <c r="A121" s="4" t="s">
        <v>999</v>
      </c>
      <c r="B121" s="44">
        <v>37172</v>
      </c>
      <c r="C121" s="5" t="s">
        <v>1929</v>
      </c>
      <c r="D121" s="5"/>
      <c r="E121" s="4" t="s">
        <v>1357</v>
      </c>
      <c r="F121" s="5"/>
      <c r="G121" s="4" t="s">
        <v>1262</v>
      </c>
      <c r="H121" s="4"/>
      <c r="I121" s="42">
        <v>3523900</v>
      </c>
      <c r="J121" s="479"/>
      <c r="K121" s="7"/>
      <c r="L121" s="10"/>
      <c r="M121" s="10"/>
    </row>
    <row r="122" spans="1:13" ht="15">
      <c r="A122" s="4" t="s">
        <v>1000</v>
      </c>
      <c r="B122" s="44">
        <v>37173</v>
      </c>
      <c r="C122" s="251" t="s">
        <v>507</v>
      </c>
      <c r="D122" s="5"/>
      <c r="E122" s="4" t="s">
        <v>710</v>
      </c>
      <c r="F122" s="5"/>
      <c r="G122" s="4" t="s">
        <v>1262</v>
      </c>
      <c r="H122" s="4"/>
      <c r="I122" s="42">
        <v>1827673.46</v>
      </c>
      <c r="J122" s="479">
        <v>1233679.67</v>
      </c>
      <c r="K122" s="7"/>
      <c r="L122" s="10"/>
      <c r="M122" s="10"/>
    </row>
    <row r="123" spans="1:13" ht="15">
      <c r="A123" s="4" t="s">
        <v>1240</v>
      </c>
      <c r="B123" s="44">
        <v>37174</v>
      </c>
      <c r="C123" s="5" t="s">
        <v>1936</v>
      </c>
      <c r="D123" s="5"/>
      <c r="E123" s="4" t="s">
        <v>1357</v>
      </c>
      <c r="F123" s="5"/>
      <c r="G123" s="4" t="s">
        <v>245</v>
      </c>
      <c r="H123" s="4"/>
      <c r="I123" s="42">
        <v>755000</v>
      </c>
      <c r="J123" s="479">
        <v>755000</v>
      </c>
      <c r="K123" s="7"/>
      <c r="L123" s="10"/>
      <c r="M123" s="10"/>
    </row>
    <row r="124" spans="1:13" ht="15">
      <c r="A124" s="4" t="s">
        <v>1241</v>
      </c>
      <c r="B124" s="44">
        <v>37175</v>
      </c>
      <c r="C124" s="5" t="s">
        <v>1937</v>
      </c>
      <c r="D124" s="5"/>
      <c r="E124" s="4" t="s">
        <v>1316</v>
      </c>
      <c r="F124" s="5"/>
      <c r="G124" s="4" t="s">
        <v>245</v>
      </c>
      <c r="H124" s="4"/>
      <c r="I124" s="42">
        <v>151925</v>
      </c>
      <c r="J124" s="479">
        <v>32722.19</v>
      </c>
      <c r="K124" s="7"/>
      <c r="L124" s="10"/>
      <c r="M124" s="10"/>
    </row>
    <row r="125" spans="1:13" ht="15">
      <c r="A125" s="4" t="s">
        <v>449</v>
      </c>
      <c r="B125" s="44">
        <v>37176</v>
      </c>
      <c r="C125" s="5" t="s">
        <v>1938</v>
      </c>
      <c r="D125" s="5"/>
      <c r="E125" s="4" t="s">
        <v>1981</v>
      </c>
      <c r="F125" s="5"/>
      <c r="G125" s="4" t="s">
        <v>245</v>
      </c>
      <c r="H125" s="4"/>
      <c r="I125" s="42">
        <v>260000</v>
      </c>
      <c r="J125" s="479">
        <v>214499.97</v>
      </c>
      <c r="K125" s="7"/>
      <c r="L125" s="10"/>
      <c r="M125" s="10"/>
    </row>
    <row r="126" spans="1:13" ht="15">
      <c r="A126" s="4" t="s">
        <v>450</v>
      </c>
      <c r="B126" s="44">
        <v>37180</v>
      </c>
      <c r="C126" s="5" t="s">
        <v>477</v>
      </c>
      <c r="D126" s="5"/>
      <c r="E126" s="4" t="s">
        <v>1347</v>
      </c>
      <c r="F126" s="5"/>
      <c r="G126" s="4" t="s">
        <v>245</v>
      </c>
      <c r="H126" s="4"/>
      <c r="I126" s="42">
        <v>13750</v>
      </c>
      <c r="J126" s="479">
        <v>0</v>
      </c>
      <c r="K126" s="7"/>
      <c r="L126" s="10"/>
      <c r="M126" s="10"/>
    </row>
    <row r="127" spans="1:13" ht="15">
      <c r="A127" s="4" t="s">
        <v>451</v>
      </c>
      <c r="B127" s="44">
        <v>37181</v>
      </c>
      <c r="C127" s="5" t="s">
        <v>1533</v>
      </c>
      <c r="D127" s="5"/>
      <c r="E127" s="4" t="s">
        <v>1315</v>
      </c>
      <c r="F127" s="5"/>
      <c r="G127" s="4" t="s">
        <v>245</v>
      </c>
      <c r="H127" s="4"/>
      <c r="I127" s="42">
        <v>671666.66</v>
      </c>
      <c r="J127" s="479">
        <v>0</v>
      </c>
      <c r="K127" s="7"/>
      <c r="L127" s="10"/>
      <c r="M127" s="10"/>
    </row>
    <row r="128" spans="1:13" ht="15">
      <c r="A128" s="4" t="s">
        <v>452</v>
      </c>
      <c r="B128" s="44">
        <v>37182</v>
      </c>
      <c r="C128" s="5" t="s">
        <v>1534</v>
      </c>
      <c r="D128" s="5"/>
      <c r="E128" s="4" t="s">
        <v>244</v>
      </c>
      <c r="F128" s="5"/>
      <c r="G128" s="4" t="s">
        <v>245</v>
      </c>
      <c r="H128" s="4"/>
      <c r="I128" s="42">
        <v>13348</v>
      </c>
      <c r="J128" s="479">
        <v>0</v>
      </c>
      <c r="K128" s="7"/>
      <c r="L128" s="10"/>
      <c r="M128" s="10"/>
    </row>
    <row r="129" spans="1:13" ht="15">
      <c r="A129" s="4" t="s">
        <v>453</v>
      </c>
      <c r="B129" s="44">
        <v>37183</v>
      </c>
      <c r="C129" s="5" t="s">
        <v>1936</v>
      </c>
      <c r="D129" s="5"/>
      <c r="E129" s="4" t="s">
        <v>1254</v>
      </c>
      <c r="F129" s="5"/>
      <c r="G129" s="4" t="s">
        <v>245</v>
      </c>
      <c r="H129" s="4"/>
      <c r="I129" s="42">
        <v>440000</v>
      </c>
      <c r="J129" s="479">
        <v>47385</v>
      </c>
      <c r="K129" s="7"/>
      <c r="L129" s="10"/>
      <c r="M129" s="10"/>
    </row>
    <row r="130" spans="1:13" ht="15">
      <c r="A130" s="4" t="s">
        <v>454</v>
      </c>
      <c r="B130" s="44">
        <v>37184</v>
      </c>
      <c r="C130" s="5" t="s">
        <v>1535</v>
      </c>
      <c r="D130" s="5"/>
      <c r="E130" s="4" t="s">
        <v>1119</v>
      </c>
      <c r="F130" s="5"/>
      <c r="G130" s="4" t="s">
        <v>245</v>
      </c>
      <c r="H130" s="4"/>
      <c r="I130" s="42">
        <v>5240</v>
      </c>
      <c r="J130" s="479">
        <v>0</v>
      </c>
      <c r="K130" s="7"/>
      <c r="L130" s="10"/>
      <c r="M130" s="10"/>
    </row>
    <row r="131" spans="1:13" ht="15">
      <c r="A131" s="4" t="s">
        <v>455</v>
      </c>
      <c r="B131" s="44">
        <v>37185</v>
      </c>
      <c r="C131" s="5" t="s">
        <v>1535</v>
      </c>
      <c r="D131" s="5"/>
      <c r="E131" s="4" t="s">
        <v>1119</v>
      </c>
      <c r="F131" s="5"/>
      <c r="G131" s="4" t="s">
        <v>245</v>
      </c>
      <c r="H131" s="4"/>
      <c r="I131" s="42">
        <v>13669</v>
      </c>
      <c r="J131" s="479">
        <v>0</v>
      </c>
      <c r="K131" s="7"/>
      <c r="L131" s="10"/>
      <c r="M131" s="10"/>
    </row>
    <row r="132" spans="1:13" ht="15">
      <c r="A132" s="4" t="s">
        <v>456</v>
      </c>
      <c r="B132" s="44">
        <v>37186</v>
      </c>
      <c r="C132" s="5" t="s">
        <v>1554</v>
      </c>
      <c r="D132" s="5"/>
      <c r="E132" s="4" t="s">
        <v>1119</v>
      </c>
      <c r="F132" s="5"/>
      <c r="G132" s="4" t="s">
        <v>245</v>
      </c>
      <c r="H132" s="4"/>
      <c r="I132" s="42">
        <v>41666</v>
      </c>
      <c r="J132" s="479">
        <v>0</v>
      </c>
      <c r="K132" s="7"/>
      <c r="L132" s="10"/>
      <c r="M132" s="10"/>
    </row>
    <row r="133" spans="1:13" ht="15">
      <c r="A133" s="4" t="s">
        <v>457</v>
      </c>
      <c r="B133" s="44">
        <v>37187</v>
      </c>
      <c r="C133" s="5" t="s">
        <v>1555</v>
      </c>
      <c r="D133" s="5"/>
      <c r="E133" s="4" t="s">
        <v>244</v>
      </c>
      <c r="F133" s="5"/>
      <c r="G133" s="4" t="s">
        <v>245</v>
      </c>
      <c r="H133" s="4"/>
      <c r="I133" s="42">
        <v>18917</v>
      </c>
      <c r="J133" s="479">
        <v>0</v>
      </c>
      <c r="K133" s="7"/>
      <c r="L133" s="10"/>
      <c r="M133" s="10"/>
    </row>
    <row r="134" spans="1:13" ht="15">
      <c r="A134" s="4" t="s">
        <v>458</v>
      </c>
      <c r="B134" s="44">
        <v>37188</v>
      </c>
      <c r="C134" s="5" t="s">
        <v>1555</v>
      </c>
      <c r="D134" s="5"/>
      <c r="E134" s="4" t="s">
        <v>1204</v>
      </c>
      <c r="F134" s="5"/>
      <c r="G134" s="4" t="s">
        <v>245</v>
      </c>
      <c r="H134" s="4"/>
      <c r="I134" s="42">
        <v>10583</v>
      </c>
      <c r="J134" s="479">
        <v>0</v>
      </c>
      <c r="K134" s="7"/>
      <c r="L134" s="10"/>
      <c r="M134" s="10"/>
    </row>
    <row r="135" spans="1:13" ht="15">
      <c r="A135" s="4" t="s">
        <v>459</v>
      </c>
      <c r="B135" s="44">
        <v>37189</v>
      </c>
      <c r="C135" s="5" t="s">
        <v>1556</v>
      </c>
      <c r="D135" s="5"/>
      <c r="E135" s="4" t="s">
        <v>1293</v>
      </c>
      <c r="F135" s="5"/>
      <c r="G135" s="4" t="s">
        <v>245</v>
      </c>
      <c r="H135" s="4"/>
      <c r="I135" s="42">
        <v>10417</v>
      </c>
      <c r="J135" s="479">
        <v>0</v>
      </c>
      <c r="K135" s="7"/>
      <c r="L135" s="10"/>
      <c r="M135" s="10"/>
    </row>
    <row r="136" spans="1:13" ht="15">
      <c r="A136" s="4" t="s">
        <v>460</v>
      </c>
      <c r="B136" s="44">
        <v>37190</v>
      </c>
      <c r="C136" s="5" t="s">
        <v>1557</v>
      </c>
      <c r="D136" s="5"/>
      <c r="E136" s="4" t="s">
        <v>1347</v>
      </c>
      <c r="F136" s="5"/>
      <c r="G136" s="4" t="s">
        <v>245</v>
      </c>
      <c r="H136" s="4"/>
      <c r="I136" s="42">
        <v>15833</v>
      </c>
      <c r="J136" s="479">
        <v>0</v>
      </c>
      <c r="K136" s="7"/>
      <c r="L136" s="10"/>
      <c r="M136" s="10"/>
    </row>
    <row r="137" spans="1:13" ht="15">
      <c r="A137" s="4" t="s">
        <v>461</v>
      </c>
      <c r="B137" s="44">
        <v>37191</v>
      </c>
      <c r="C137" s="5" t="s">
        <v>342</v>
      </c>
      <c r="D137" s="5"/>
      <c r="E137" s="4" t="s">
        <v>174</v>
      </c>
      <c r="F137" s="5"/>
      <c r="G137" s="4" t="s">
        <v>245</v>
      </c>
      <c r="H137" s="4"/>
      <c r="I137" s="42">
        <v>99700</v>
      </c>
      <c r="J137" s="479">
        <v>0</v>
      </c>
      <c r="K137" s="7"/>
      <c r="L137" s="10"/>
      <c r="M137" s="10"/>
    </row>
    <row r="138" spans="1:13" ht="15">
      <c r="A138" s="4" t="s">
        <v>421</v>
      </c>
      <c r="B138" s="44">
        <v>37192</v>
      </c>
      <c r="C138" s="5" t="s">
        <v>1558</v>
      </c>
      <c r="D138" s="5"/>
      <c r="E138" s="4" t="s">
        <v>1131</v>
      </c>
      <c r="F138" s="5"/>
      <c r="G138" s="4" t="s">
        <v>245</v>
      </c>
      <c r="H138" s="4"/>
      <c r="I138" s="42">
        <v>4750</v>
      </c>
      <c r="J138" s="479">
        <v>0</v>
      </c>
      <c r="K138" s="7"/>
      <c r="L138" s="10"/>
      <c r="M138" s="10"/>
    </row>
    <row r="139" spans="1:13" ht="15">
      <c r="A139" s="4" t="s">
        <v>1242</v>
      </c>
      <c r="B139" s="44">
        <v>37193</v>
      </c>
      <c r="C139" s="5" t="s">
        <v>640</v>
      </c>
      <c r="D139" s="5"/>
      <c r="E139" s="4" t="s">
        <v>1357</v>
      </c>
      <c r="F139" s="5"/>
      <c r="G139" s="4" t="s">
        <v>250</v>
      </c>
      <c r="H139" s="4"/>
      <c r="I139" s="42">
        <v>526500</v>
      </c>
      <c r="J139" s="479">
        <v>0</v>
      </c>
      <c r="K139" s="7"/>
      <c r="L139" s="10"/>
      <c r="M139" s="10"/>
    </row>
    <row r="140" spans="1:13" ht="15">
      <c r="A140" s="4" t="s">
        <v>1588</v>
      </c>
      <c r="B140" s="44">
        <v>37194</v>
      </c>
      <c r="C140" s="5" t="s">
        <v>1550</v>
      </c>
      <c r="D140" s="5"/>
      <c r="E140" s="4" t="s">
        <v>1357</v>
      </c>
      <c r="F140" s="5"/>
      <c r="G140" s="4" t="s">
        <v>246</v>
      </c>
      <c r="H140" s="4"/>
      <c r="I140" s="42">
        <v>1300000</v>
      </c>
      <c r="J140" s="479">
        <v>1288339</v>
      </c>
      <c r="K140" s="7"/>
      <c r="L140" s="10"/>
      <c r="M140" s="10"/>
    </row>
    <row r="141" spans="1:13" ht="15">
      <c r="A141" s="4" t="s">
        <v>1243</v>
      </c>
      <c r="B141" s="44">
        <v>37195</v>
      </c>
      <c r="C141" s="5" t="s">
        <v>965</v>
      </c>
      <c r="D141" s="5"/>
      <c r="E141" s="4" t="s">
        <v>717</v>
      </c>
      <c r="F141" s="5"/>
      <c r="G141" s="4" t="s">
        <v>246</v>
      </c>
      <c r="H141" s="4"/>
      <c r="I141" s="42">
        <v>630000</v>
      </c>
      <c r="J141" s="479">
        <v>575793.51</v>
      </c>
      <c r="K141" s="7"/>
      <c r="L141" s="10"/>
      <c r="M141" s="10"/>
    </row>
    <row r="142" spans="1:13" ht="15">
      <c r="A142" s="4" t="s">
        <v>1361</v>
      </c>
      <c r="B142" s="44">
        <v>37196</v>
      </c>
      <c r="C142" s="5" t="s">
        <v>966</v>
      </c>
      <c r="D142" s="5"/>
      <c r="E142" s="4" t="s">
        <v>1357</v>
      </c>
      <c r="F142" s="5"/>
      <c r="G142" s="4" t="s">
        <v>246</v>
      </c>
      <c r="H142" s="4"/>
      <c r="I142" s="42">
        <v>443600</v>
      </c>
      <c r="J142" s="479">
        <v>431165.41</v>
      </c>
      <c r="K142" s="7"/>
      <c r="L142" s="10"/>
      <c r="M142" s="10"/>
    </row>
    <row r="143" spans="1:13" ht="15">
      <c r="A143" s="4" t="s">
        <v>1244</v>
      </c>
      <c r="B143" s="44">
        <v>37197</v>
      </c>
      <c r="C143" s="5" t="s">
        <v>967</v>
      </c>
      <c r="D143" s="5"/>
      <c r="E143" s="4" t="s">
        <v>1357</v>
      </c>
      <c r="F143" s="5"/>
      <c r="G143" s="4" t="s">
        <v>246</v>
      </c>
      <c r="H143" s="4"/>
      <c r="I143" s="42">
        <v>1450000</v>
      </c>
      <c r="J143" s="479">
        <v>1425416.69</v>
      </c>
      <c r="K143" s="7"/>
      <c r="L143" s="10"/>
      <c r="M143" s="10"/>
    </row>
    <row r="144" spans="1:13" ht="15">
      <c r="A144" s="4" t="s">
        <v>1245</v>
      </c>
      <c r="B144" s="44">
        <v>37198</v>
      </c>
      <c r="C144" s="5" t="s">
        <v>968</v>
      </c>
      <c r="D144" s="5"/>
      <c r="E144" s="4" t="s">
        <v>728</v>
      </c>
      <c r="F144" s="5"/>
      <c r="G144" s="4" t="s">
        <v>246</v>
      </c>
      <c r="H144" s="4"/>
      <c r="I144" s="42">
        <v>4075300</v>
      </c>
      <c r="J144" s="479">
        <v>4075300</v>
      </c>
      <c r="K144" s="7"/>
      <c r="L144" s="10"/>
      <c r="M144" s="10"/>
    </row>
    <row r="145" spans="1:13" ht="15">
      <c r="A145" s="4" t="s">
        <v>1246</v>
      </c>
      <c r="B145" s="65">
        <v>37199</v>
      </c>
      <c r="C145" s="63" t="s">
        <v>969</v>
      </c>
      <c r="D145" s="63"/>
      <c r="E145" s="53" t="s">
        <v>172</v>
      </c>
      <c r="F145" s="63"/>
      <c r="G145" s="53" t="s">
        <v>246</v>
      </c>
      <c r="H145" s="53"/>
      <c r="I145" s="64">
        <v>320000</v>
      </c>
      <c r="J145" s="481">
        <v>39756.8</v>
      </c>
      <c r="K145" s="7" t="s">
        <v>1546</v>
      </c>
      <c r="L145" s="10"/>
      <c r="M145" s="10"/>
    </row>
    <row r="146" spans="1:13" ht="15">
      <c r="A146" s="53" t="s">
        <v>1247</v>
      </c>
      <c r="B146" s="65">
        <v>37200</v>
      </c>
      <c r="C146" s="63" t="s">
        <v>970</v>
      </c>
      <c r="D146" s="63"/>
      <c r="E146" s="53" t="s">
        <v>244</v>
      </c>
      <c r="F146" s="63"/>
      <c r="G146" s="53" t="s">
        <v>246</v>
      </c>
      <c r="H146" s="53"/>
      <c r="I146" s="64">
        <v>0</v>
      </c>
      <c r="J146" s="481">
        <v>0</v>
      </c>
      <c r="K146" s="493" t="s">
        <v>25</v>
      </c>
      <c r="L146" s="10"/>
      <c r="M146" s="10"/>
    </row>
    <row r="147" spans="1:13" s="177" customFormat="1" ht="15">
      <c r="A147" s="53" t="s">
        <v>2008</v>
      </c>
      <c r="B147" s="65">
        <v>37201</v>
      </c>
      <c r="C147" s="63" t="s">
        <v>971</v>
      </c>
      <c r="D147" s="63"/>
      <c r="E147" s="53" t="s">
        <v>1131</v>
      </c>
      <c r="F147" s="63"/>
      <c r="G147" s="53" t="s">
        <v>246</v>
      </c>
      <c r="H147" s="53"/>
      <c r="I147" s="64">
        <v>0</v>
      </c>
      <c r="J147" s="481">
        <v>0</v>
      </c>
      <c r="K147" s="493" t="s">
        <v>25</v>
      </c>
      <c r="L147" s="179"/>
      <c r="M147" s="179"/>
    </row>
    <row r="148" spans="1:13" ht="43.5" customHeight="1">
      <c r="A148" s="4" t="s">
        <v>2009</v>
      </c>
      <c r="B148" s="81">
        <v>37202</v>
      </c>
      <c r="C148" s="251" t="s">
        <v>1166</v>
      </c>
      <c r="D148" s="5"/>
      <c r="E148" s="4" t="s">
        <v>1357</v>
      </c>
      <c r="F148" s="5"/>
      <c r="G148" s="4" t="s">
        <v>1167</v>
      </c>
      <c r="H148" s="4"/>
      <c r="I148" s="42">
        <v>6500000</v>
      </c>
      <c r="J148" s="479">
        <v>6012499.97</v>
      </c>
      <c r="K148" s="489" t="s">
        <v>1168</v>
      </c>
      <c r="L148" s="10"/>
      <c r="M148" s="10"/>
    </row>
    <row r="149" spans="1:13" ht="15">
      <c r="A149" s="4" t="s">
        <v>2118</v>
      </c>
      <c r="B149" s="4" t="s">
        <v>2135</v>
      </c>
      <c r="C149" s="5" t="s">
        <v>856</v>
      </c>
      <c r="D149" s="5" t="s">
        <v>484</v>
      </c>
      <c r="E149" s="4" t="s">
        <v>728</v>
      </c>
      <c r="F149" s="5"/>
      <c r="G149" s="61" t="s">
        <v>1114</v>
      </c>
      <c r="H149" s="4"/>
      <c r="I149" s="42">
        <v>1352500</v>
      </c>
      <c r="J149" s="479">
        <v>1172166.64</v>
      </c>
      <c r="K149" s="7"/>
      <c r="L149" s="10"/>
      <c r="M149" s="10"/>
    </row>
    <row r="150" spans="1:13" ht="15">
      <c r="A150" s="4" t="s">
        <v>2119</v>
      </c>
      <c r="B150" s="4" t="s">
        <v>1082</v>
      </c>
      <c r="C150" s="5" t="s">
        <v>856</v>
      </c>
      <c r="D150" s="5" t="s">
        <v>1083</v>
      </c>
      <c r="E150" s="4" t="s">
        <v>728</v>
      </c>
      <c r="F150" s="5"/>
      <c r="G150" s="61" t="s">
        <v>1084</v>
      </c>
      <c r="H150" s="4"/>
      <c r="I150" s="42">
        <v>1364145</v>
      </c>
      <c r="J150" s="479">
        <v>129537.75</v>
      </c>
      <c r="K150" s="7"/>
      <c r="L150" s="10"/>
      <c r="M150" s="10"/>
    </row>
    <row r="151" spans="1:13" ht="15">
      <c r="A151" s="4" t="s">
        <v>2120</v>
      </c>
      <c r="B151" s="4" t="s">
        <v>1085</v>
      </c>
      <c r="C151" s="5" t="s">
        <v>1086</v>
      </c>
      <c r="D151" s="5"/>
      <c r="E151" s="4" t="s">
        <v>728</v>
      </c>
      <c r="F151" s="5"/>
      <c r="G151" s="4" t="s">
        <v>1167</v>
      </c>
      <c r="H151" s="4"/>
      <c r="I151" s="42">
        <v>370339</v>
      </c>
      <c r="J151" s="479">
        <v>336391</v>
      </c>
      <c r="K151" s="7"/>
      <c r="L151" s="10"/>
      <c r="M151" s="10"/>
    </row>
    <row r="152" spans="1:13" ht="15">
      <c r="A152" s="365" t="s">
        <v>2121</v>
      </c>
      <c r="B152" s="4" t="s">
        <v>29</v>
      </c>
      <c r="C152" s="5" t="s">
        <v>30</v>
      </c>
      <c r="D152" s="5" t="s">
        <v>31</v>
      </c>
      <c r="E152" s="4" t="s">
        <v>712</v>
      </c>
      <c r="F152" s="5"/>
      <c r="G152" s="4" t="s">
        <v>1251</v>
      </c>
      <c r="H152" s="4"/>
      <c r="I152" s="42">
        <v>1795000</v>
      </c>
      <c r="J152" s="479">
        <v>1196666.8</v>
      </c>
      <c r="K152" s="7"/>
      <c r="L152" s="10"/>
      <c r="M152" s="10"/>
    </row>
    <row r="153" spans="1:13" ht="15">
      <c r="A153" s="4" t="s">
        <v>2122</v>
      </c>
      <c r="B153" s="81" t="s">
        <v>33</v>
      </c>
      <c r="C153" s="5" t="s">
        <v>34</v>
      </c>
      <c r="D153" s="5"/>
      <c r="E153" s="4"/>
      <c r="F153" s="5"/>
      <c r="G153" s="4" t="s">
        <v>1251</v>
      </c>
      <c r="H153" s="4"/>
      <c r="I153" s="42">
        <v>64738.75</v>
      </c>
      <c r="J153" s="479">
        <v>0</v>
      </c>
      <c r="K153" s="7"/>
      <c r="L153" s="10"/>
      <c r="M153" s="10"/>
    </row>
    <row r="154" spans="1:13" ht="15">
      <c r="A154" s="4" t="s">
        <v>592</v>
      </c>
      <c r="B154" s="81" t="s">
        <v>35</v>
      </c>
      <c r="C154" s="5" t="s">
        <v>36</v>
      </c>
      <c r="D154" s="5"/>
      <c r="E154" s="4" t="s">
        <v>1131</v>
      </c>
      <c r="F154" s="5"/>
      <c r="G154" s="4" t="s">
        <v>1251</v>
      </c>
      <c r="H154" s="4"/>
      <c r="I154" s="42">
        <v>19000</v>
      </c>
      <c r="J154" s="479">
        <v>0</v>
      </c>
      <c r="K154" s="7"/>
      <c r="L154" s="10"/>
      <c r="M154" s="10"/>
    </row>
    <row r="155" spans="1:13" ht="15">
      <c r="A155" s="365" t="s">
        <v>593</v>
      </c>
      <c r="B155" s="4" t="s">
        <v>37</v>
      </c>
      <c r="C155" s="5" t="s">
        <v>38</v>
      </c>
      <c r="D155" s="5"/>
      <c r="E155" s="4" t="s">
        <v>1357</v>
      </c>
      <c r="F155" s="5"/>
      <c r="G155" s="4" t="s">
        <v>1251</v>
      </c>
      <c r="H155" s="4"/>
      <c r="I155" s="42">
        <v>374152.54</v>
      </c>
      <c r="J155" s="479">
        <v>367916.66</v>
      </c>
      <c r="K155" s="7"/>
      <c r="L155" s="10"/>
      <c r="M155" s="10"/>
    </row>
    <row r="156" spans="1:13" ht="15">
      <c r="A156" s="4" t="s">
        <v>594</v>
      </c>
      <c r="B156" s="4" t="s">
        <v>986</v>
      </c>
      <c r="C156" s="5" t="s">
        <v>1550</v>
      </c>
      <c r="D156" s="5"/>
      <c r="E156" s="4" t="s">
        <v>712</v>
      </c>
      <c r="F156" s="5"/>
      <c r="G156" s="4" t="s">
        <v>246</v>
      </c>
      <c r="H156" s="4"/>
      <c r="I156" s="42">
        <v>843000</v>
      </c>
      <c r="J156" s="479">
        <v>681939.17</v>
      </c>
      <c r="K156" s="7"/>
      <c r="L156" s="10"/>
      <c r="M156" s="10"/>
    </row>
    <row r="157" spans="1:13" ht="15">
      <c r="A157" s="4" t="s">
        <v>28</v>
      </c>
      <c r="B157" s="4" t="s">
        <v>1043</v>
      </c>
      <c r="C157" s="5" t="s">
        <v>2566</v>
      </c>
      <c r="D157" s="5" t="s">
        <v>1362</v>
      </c>
      <c r="E157" s="4" t="s">
        <v>1044</v>
      </c>
      <c r="F157" s="5"/>
      <c r="G157" s="395" t="s">
        <v>2565</v>
      </c>
      <c r="H157" s="4"/>
      <c r="I157" s="42">
        <v>1583708.66</v>
      </c>
      <c r="J157" s="479">
        <v>1583708.66</v>
      </c>
      <c r="K157" s="7"/>
      <c r="L157" s="10"/>
      <c r="M157" s="10"/>
    </row>
    <row r="158" spans="1:13" ht="25.5">
      <c r="A158" s="4" t="s">
        <v>1394</v>
      </c>
      <c r="B158" s="6" t="s">
        <v>608</v>
      </c>
      <c r="C158" s="209" t="s">
        <v>607</v>
      </c>
      <c r="D158" s="210"/>
      <c r="E158" s="6"/>
      <c r="F158" s="210"/>
      <c r="G158" s="6" t="s">
        <v>1262</v>
      </c>
      <c r="H158" s="6"/>
      <c r="I158" s="211">
        <v>204500</v>
      </c>
      <c r="J158" s="486">
        <v>186746.33</v>
      </c>
      <c r="K158" s="7"/>
      <c r="L158" s="10"/>
      <c r="M158" s="10"/>
    </row>
    <row r="159" spans="1:13" ht="27" customHeight="1">
      <c r="A159" s="4" t="s">
        <v>1395</v>
      </c>
      <c r="B159" s="6" t="s">
        <v>1561</v>
      </c>
      <c r="C159" s="209" t="s">
        <v>1562</v>
      </c>
      <c r="D159" s="210" t="s">
        <v>1563</v>
      </c>
      <c r="E159" s="6" t="s">
        <v>711</v>
      </c>
      <c r="F159" s="210"/>
      <c r="G159" s="6" t="s">
        <v>1262</v>
      </c>
      <c r="H159" s="6"/>
      <c r="I159" s="211">
        <v>544833.33</v>
      </c>
      <c r="J159" s="486">
        <v>0</v>
      </c>
      <c r="K159" s="7"/>
      <c r="L159" s="10"/>
      <c r="M159" s="10"/>
    </row>
    <row r="160" spans="1:13" ht="12.75">
      <c r="A160" s="4" t="s">
        <v>561</v>
      </c>
      <c r="B160" s="4" t="s">
        <v>562</v>
      </c>
      <c r="C160" s="5" t="s">
        <v>563</v>
      </c>
      <c r="D160" s="5"/>
      <c r="E160" s="4" t="s">
        <v>564</v>
      </c>
      <c r="F160" s="5"/>
      <c r="G160" s="4"/>
      <c r="H160" s="4"/>
      <c r="I160" s="5"/>
      <c r="J160" s="9"/>
      <c r="K160" s="7"/>
      <c r="L160" s="10"/>
      <c r="M160" s="10"/>
    </row>
    <row r="161" spans="1:13" ht="12.75">
      <c r="A161" s="494" t="s">
        <v>490</v>
      </c>
      <c r="B161" s="4" t="s">
        <v>2574</v>
      </c>
      <c r="C161" s="5" t="s">
        <v>341</v>
      </c>
      <c r="D161" s="5"/>
      <c r="E161" s="4" t="s">
        <v>1119</v>
      </c>
      <c r="F161" s="5"/>
      <c r="G161" s="4" t="s">
        <v>1251</v>
      </c>
      <c r="H161" s="4"/>
      <c r="I161" s="5"/>
      <c r="J161" s="7"/>
      <c r="K161" s="7"/>
      <c r="L161" s="10"/>
      <c r="M161" s="10"/>
    </row>
    <row r="162" spans="1:13" ht="23.25" customHeight="1">
      <c r="A162" s="4" t="s">
        <v>1396</v>
      </c>
      <c r="B162" s="4" t="s">
        <v>2575</v>
      </c>
      <c r="C162" s="5" t="s">
        <v>2576</v>
      </c>
      <c r="D162" s="251" t="s">
        <v>2577</v>
      </c>
      <c r="E162" s="4" t="s">
        <v>728</v>
      </c>
      <c r="F162" s="5"/>
      <c r="G162" s="4" t="s">
        <v>246</v>
      </c>
      <c r="H162" s="4"/>
      <c r="I162" s="85">
        <v>2900000</v>
      </c>
      <c r="J162" s="495">
        <v>2025761.18</v>
      </c>
      <c r="K162" s="7" t="s">
        <v>2578</v>
      </c>
      <c r="L162" s="10"/>
      <c r="M162" s="10"/>
    </row>
    <row r="163" spans="1:13" ht="12.75">
      <c r="A163" s="4"/>
      <c r="B163" s="4"/>
      <c r="C163" s="5" t="s">
        <v>2571</v>
      </c>
      <c r="D163" s="5"/>
      <c r="E163" s="4"/>
      <c r="F163" s="5"/>
      <c r="G163" s="4"/>
      <c r="H163" s="4"/>
      <c r="I163" s="496">
        <f>SUM(I5:I162)-I148-I151-I145-I120-I119-I118-I117-I116-I115-I114-I113-I112-I111-I110-I109-I108-I100-I99-I98-I94-I93-I92-I83-I81-I77-I71-I59-I55-I52-I50-I45-I41-I40-I39-I36-I34-I33-I32-I30-I23-I18</f>
        <v>58564521.099999994</v>
      </c>
      <c r="J163" s="496">
        <f>SUM(J5:J162)-J148-J151-J145-J120-J119-J118-J117-J116-J115-J114-J113-J112-J111-J110-J109-J108-J100-J99-J98-J94-J93-J92-J83-J81-J77-J71-J59-J55-J52-J50-J45-J41-J40-J39-J36-J34-J33-J32-J30-J23-J18</f>
        <v>37819740.92000001</v>
      </c>
      <c r="K163" s="7"/>
      <c r="L163" s="10"/>
      <c r="M163" s="10"/>
    </row>
    <row r="164" ht="12.75">
      <c r="A164" s="8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</sheetData>
  <sheetProtection/>
  <mergeCells count="2">
    <mergeCell ref="B3:I3"/>
    <mergeCell ref="B1:I1"/>
  </mergeCells>
  <printOptions/>
  <pageMargins left="0.7874015748031497" right="0.63" top="0.52" bottom="0.49" header="0.5118110236220472" footer="0.5118110236220472"/>
  <pageSetup fitToHeight="10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17.125" style="0" customWidth="1"/>
    <col min="4" max="4" width="16.625" style="0" customWidth="1"/>
    <col min="5" max="5" width="21.25390625" style="0" customWidth="1"/>
    <col min="6" max="6" width="16.625" style="0" customWidth="1"/>
    <col min="7" max="8" width="15.25390625" style="0" customWidth="1"/>
    <col min="9" max="9" width="20.625" style="0" customWidth="1"/>
    <col min="10" max="10" width="20.375" style="0" customWidth="1"/>
    <col min="11" max="11" width="20.125" style="0" customWidth="1"/>
    <col min="12" max="12" width="13.00390625" style="0" customWidth="1"/>
    <col min="13" max="13" width="15.00390625" style="0" customWidth="1"/>
    <col min="14" max="15" width="18.00390625" style="0" customWidth="1"/>
  </cols>
  <sheetData>
    <row r="1" spans="2:14" ht="59.25" customHeight="1">
      <c r="B1" s="554" t="s">
        <v>2480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7" s="367" customFormat="1" ht="75">
      <c r="A2" s="67" t="s">
        <v>2163</v>
      </c>
      <c r="B2" s="67" t="s">
        <v>2453</v>
      </c>
      <c r="C2" s="67" t="s">
        <v>2454</v>
      </c>
      <c r="D2" s="67" t="s">
        <v>2455</v>
      </c>
      <c r="E2" s="67" t="s">
        <v>2456</v>
      </c>
      <c r="F2" s="367" t="s">
        <v>2481</v>
      </c>
      <c r="G2" s="67" t="s">
        <v>2482</v>
      </c>
      <c r="H2" s="67" t="s">
        <v>2633</v>
      </c>
      <c r="I2" s="67" t="s">
        <v>2457</v>
      </c>
      <c r="J2" s="67" t="s">
        <v>2458</v>
      </c>
      <c r="K2" s="67" t="s">
        <v>2459</v>
      </c>
      <c r="L2" s="67" t="s">
        <v>2460</v>
      </c>
      <c r="M2" s="67" t="s">
        <v>2461</v>
      </c>
      <c r="N2" s="67" t="s">
        <v>2462</v>
      </c>
      <c r="O2" s="366"/>
      <c r="P2" s="366"/>
      <c r="Q2" s="366"/>
    </row>
    <row r="3" spans="1:17" s="213" customFormat="1" ht="15">
      <c r="A3" s="550" t="s">
        <v>2463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368"/>
      <c r="P3" s="368"/>
      <c r="Q3" s="368"/>
    </row>
    <row r="4" spans="1:17" s="213" customFormat="1" ht="158.25" customHeight="1">
      <c r="A4" s="90">
        <v>1</v>
      </c>
      <c r="B4" s="67" t="s">
        <v>2465</v>
      </c>
      <c r="C4" s="67" t="s">
        <v>2471</v>
      </c>
      <c r="D4" s="498" t="s">
        <v>2472</v>
      </c>
      <c r="E4" s="500" t="s">
        <v>2640</v>
      </c>
      <c r="F4" s="67">
        <v>59683282</v>
      </c>
      <c r="G4" s="67">
        <v>7011003207</v>
      </c>
      <c r="H4" s="67" t="s">
        <v>2635</v>
      </c>
      <c r="I4" s="67" t="s">
        <v>2641</v>
      </c>
      <c r="J4" s="67">
        <v>3906112</v>
      </c>
      <c r="K4" s="67"/>
      <c r="L4" s="67">
        <f>22746276.33+3591658.45+21930534.39+3335233.47+137485+28368.34+500000</f>
        <v>52269555.980000004</v>
      </c>
      <c r="M4" s="67">
        <f>8203398.36+1707086.84+10301454.11+578761.2</f>
        <v>20790700.51</v>
      </c>
      <c r="N4" s="67">
        <v>50</v>
      </c>
      <c r="O4" s="368"/>
      <c r="P4" s="368"/>
      <c r="Q4" s="368"/>
    </row>
    <row r="5" spans="1:17" s="367" customFormat="1" ht="141" customHeight="1">
      <c r="A5" s="67">
        <v>2</v>
      </c>
      <c r="B5" s="498" t="s">
        <v>2466</v>
      </c>
      <c r="C5" s="67" t="s">
        <v>2471</v>
      </c>
      <c r="D5" s="498" t="s">
        <v>2473</v>
      </c>
      <c r="E5" s="500" t="s">
        <v>2642</v>
      </c>
      <c r="F5" s="67">
        <v>20684147</v>
      </c>
      <c r="G5" s="67">
        <v>7011006247</v>
      </c>
      <c r="H5" s="67" t="s">
        <v>2636</v>
      </c>
      <c r="I5" s="67" t="s">
        <v>2643</v>
      </c>
      <c r="J5" s="67">
        <v>104438</v>
      </c>
      <c r="K5" s="67"/>
      <c r="L5" s="72">
        <v>995646.41</v>
      </c>
      <c r="M5" s="67"/>
      <c r="N5" s="67">
        <v>8</v>
      </c>
      <c r="O5" s="366"/>
      <c r="P5" s="366"/>
      <c r="Q5" s="366"/>
    </row>
    <row r="6" spans="1:17" s="367" customFormat="1" ht="129.75" customHeight="1">
      <c r="A6" s="67">
        <v>3</v>
      </c>
      <c r="B6" s="498" t="s">
        <v>2467</v>
      </c>
      <c r="C6" s="67" t="s">
        <v>2471</v>
      </c>
      <c r="D6" s="498" t="s">
        <v>2474</v>
      </c>
      <c r="E6" s="500" t="s">
        <v>2644</v>
      </c>
      <c r="F6" s="67">
        <v>340379976</v>
      </c>
      <c r="G6" s="67">
        <v>7011000301</v>
      </c>
      <c r="H6" s="67" t="s">
        <v>2637</v>
      </c>
      <c r="I6" s="67" t="s">
        <v>2645</v>
      </c>
      <c r="J6" s="67">
        <v>353020</v>
      </c>
      <c r="K6" s="67"/>
      <c r="L6" s="67">
        <v>638186.4</v>
      </c>
      <c r="M6" s="67"/>
      <c r="N6" s="67">
        <v>26</v>
      </c>
      <c r="O6" s="366"/>
      <c r="P6" s="366"/>
      <c r="Q6" s="366"/>
    </row>
    <row r="7" spans="1:17" s="367" customFormat="1" ht="84" customHeight="1">
      <c r="A7" s="503">
        <v>4</v>
      </c>
      <c r="B7" s="504" t="s">
        <v>1594</v>
      </c>
      <c r="C7" s="503" t="s">
        <v>2471</v>
      </c>
      <c r="D7" s="504" t="s">
        <v>2475</v>
      </c>
      <c r="E7" s="502" t="s">
        <v>2646</v>
      </c>
      <c r="F7" s="367">
        <v>49397871</v>
      </c>
      <c r="G7" s="503">
        <v>7011002806</v>
      </c>
      <c r="H7" s="67" t="s">
        <v>2638</v>
      </c>
      <c r="I7" s="67" t="s">
        <v>2647</v>
      </c>
      <c r="J7" s="67">
        <v>227386</v>
      </c>
      <c r="K7" s="67"/>
      <c r="L7" s="67">
        <v>4685351.02</v>
      </c>
      <c r="M7" s="67"/>
      <c r="N7" s="67">
        <v>24</v>
      </c>
      <c r="O7" s="366"/>
      <c r="P7" s="366"/>
      <c r="Q7" s="366"/>
    </row>
    <row r="8" spans="1:17" s="367" customFormat="1" ht="81.75" customHeight="1">
      <c r="A8" s="67">
        <v>5</v>
      </c>
      <c r="B8" s="498" t="s">
        <v>2649</v>
      </c>
      <c r="C8" s="67" t="s">
        <v>2632</v>
      </c>
      <c r="D8" s="498" t="s">
        <v>2476</v>
      </c>
      <c r="E8" s="508" t="s">
        <v>2648</v>
      </c>
      <c r="F8" s="509">
        <v>15418892</v>
      </c>
      <c r="G8" s="67">
        <v>7011006455</v>
      </c>
      <c r="H8" s="67" t="s">
        <v>2634</v>
      </c>
      <c r="I8" s="67" t="s">
        <v>2650</v>
      </c>
      <c r="J8" s="67">
        <v>65000000</v>
      </c>
      <c r="K8" s="67">
        <v>100</v>
      </c>
      <c r="L8" s="67">
        <v>45117000</v>
      </c>
      <c r="M8" s="67"/>
      <c r="N8" s="67">
        <v>75</v>
      </c>
      <c r="O8" s="366"/>
      <c r="P8" s="366"/>
      <c r="Q8" s="366"/>
    </row>
    <row r="9" spans="1:17" s="367" customFormat="1" ht="119.25" customHeight="1">
      <c r="A9" s="506">
        <v>6</v>
      </c>
      <c r="B9" s="505" t="s">
        <v>2468</v>
      </c>
      <c r="C9" s="506" t="s">
        <v>2471</v>
      </c>
      <c r="D9" s="507" t="s">
        <v>2477</v>
      </c>
      <c r="E9" s="510" t="s">
        <v>2651</v>
      </c>
      <c r="F9" s="501">
        <v>67019428</v>
      </c>
      <c r="G9" s="506">
        <v>7011006092</v>
      </c>
      <c r="H9" s="67" t="s">
        <v>2639</v>
      </c>
      <c r="I9" s="67" t="s">
        <v>2652</v>
      </c>
      <c r="J9" s="67">
        <v>642736</v>
      </c>
      <c r="K9" s="67"/>
      <c r="L9" s="67"/>
      <c r="M9" s="67">
        <v>341000</v>
      </c>
      <c r="N9" s="67">
        <v>1</v>
      </c>
      <c r="O9" s="366"/>
      <c r="P9" s="366"/>
      <c r="Q9" s="366"/>
    </row>
    <row r="10" spans="1:17" s="367" customFormat="1" ht="72.75" customHeight="1">
      <c r="A10" s="67"/>
      <c r="B10" s="499" t="s">
        <v>2469</v>
      </c>
      <c r="C10" s="67" t="s">
        <v>2471</v>
      </c>
      <c r="D10" s="499" t="s">
        <v>2478</v>
      </c>
      <c r="E10" s="512" t="s">
        <v>2658</v>
      </c>
      <c r="F10" s="513">
        <v>877625</v>
      </c>
      <c r="G10" s="67">
        <v>7011000196</v>
      </c>
      <c r="H10" s="67" t="s">
        <v>2656</v>
      </c>
      <c r="I10" s="67" t="s">
        <v>2657</v>
      </c>
      <c r="J10" s="67">
        <v>3474</v>
      </c>
      <c r="K10" s="67"/>
      <c r="L10" s="67" t="s">
        <v>850</v>
      </c>
      <c r="M10" s="67" t="s">
        <v>850</v>
      </c>
      <c r="N10" s="67">
        <v>0</v>
      </c>
      <c r="O10" s="511" t="s">
        <v>2653</v>
      </c>
      <c r="P10" s="366"/>
      <c r="Q10" s="366"/>
    </row>
    <row r="11" spans="1:17" s="367" customFormat="1" ht="65.25" customHeight="1">
      <c r="A11" s="67"/>
      <c r="B11" s="499" t="s">
        <v>2470</v>
      </c>
      <c r="C11" s="67" t="s">
        <v>2471</v>
      </c>
      <c r="D11" s="499" t="s">
        <v>2479</v>
      </c>
      <c r="E11" s="510" t="s">
        <v>2655</v>
      </c>
      <c r="F11" s="509">
        <v>3305591</v>
      </c>
      <c r="G11" s="67">
        <v>7011002500</v>
      </c>
      <c r="H11" s="67" t="s">
        <v>2659</v>
      </c>
      <c r="I11" s="67" t="s">
        <v>2660</v>
      </c>
      <c r="J11" s="67">
        <v>32966</v>
      </c>
      <c r="K11" s="67"/>
      <c r="L11" s="67" t="s">
        <v>850</v>
      </c>
      <c r="M11" s="67" t="s">
        <v>850</v>
      </c>
      <c r="N11" s="67">
        <v>0</v>
      </c>
      <c r="O11" s="511" t="s">
        <v>2654</v>
      </c>
      <c r="P11" s="366"/>
      <c r="Q11" s="366"/>
    </row>
    <row r="12" spans="1:17" s="213" customFormat="1" ht="15" customHeight="1">
      <c r="A12" s="552" t="s">
        <v>2464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368"/>
      <c r="O12" s="368"/>
      <c r="P12" s="368"/>
      <c r="Q12" s="368"/>
    </row>
    <row r="13" spans="1:17" s="213" customFormat="1" ht="83.25" customHeight="1">
      <c r="A13" s="90"/>
      <c r="B13" s="90" t="s">
        <v>2661</v>
      </c>
      <c r="C13" s="90" t="s">
        <v>2662</v>
      </c>
      <c r="D13" s="90" t="s">
        <v>2663</v>
      </c>
      <c r="E13" s="514" t="s">
        <v>2664</v>
      </c>
      <c r="F13" s="90">
        <v>34052402</v>
      </c>
      <c r="G13" s="90" t="s">
        <v>2665</v>
      </c>
      <c r="H13" s="90" t="s">
        <v>2666</v>
      </c>
      <c r="I13" s="90" t="s">
        <v>2667</v>
      </c>
      <c r="J13" s="67" t="s">
        <v>850</v>
      </c>
      <c r="K13" s="67" t="s">
        <v>850</v>
      </c>
      <c r="L13" s="67">
        <v>87969835.01</v>
      </c>
      <c r="M13" s="67"/>
      <c r="N13" s="368">
        <v>33149</v>
      </c>
      <c r="O13" s="368"/>
      <c r="P13" s="368"/>
      <c r="Q13" s="368"/>
    </row>
    <row r="14" spans="1:17" s="213" customFormat="1" ht="105">
      <c r="A14" s="90"/>
      <c r="B14" s="90" t="s">
        <v>2668</v>
      </c>
      <c r="C14" s="90" t="s">
        <v>2662</v>
      </c>
      <c r="D14" s="90" t="s">
        <v>2669</v>
      </c>
      <c r="E14" s="90" t="s">
        <v>2670</v>
      </c>
      <c r="F14" s="90">
        <v>36292952</v>
      </c>
      <c r="G14" s="90" t="s">
        <v>2671</v>
      </c>
      <c r="H14" s="90" t="s">
        <v>2672</v>
      </c>
      <c r="I14" s="90" t="s">
        <v>2667</v>
      </c>
      <c r="J14" s="67" t="s">
        <v>850</v>
      </c>
      <c r="K14" s="67" t="s">
        <v>850</v>
      </c>
      <c r="L14" s="67">
        <v>12751229.2</v>
      </c>
      <c r="M14" s="67"/>
      <c r="N14" s="368"/>
      <c r="O14" s="368"/>
      <c r="P14" s="368"/>
      <c r="Q14" s="368"/>
    </row>
    <row r="15" spans="1:17" s="213" customFormat="1" ht="90">
      <c r="A15" s="90"/>
      <c r="B15" s="90" t="s">
        <v>2673</v>
      </c>
      <c r="C15" s="90" t="s">
        <v>2674</v>
      </c>
      <c r="D15" s="90" t="s">
        <v>2675</v>
      </c>
      <c r="E15" s="90" t="s">
        <v>2676</v>
      </c>
      <c r="F15" s="90">
        <v>34052362</v>
      </c>
      <c r="G15" s="90">
        <v>7011000326</v>
      </c>
      <c r="H15" s="90" t="s">
        <v>2677</v>
      </c>
      <c r="I15" s="90" t="s">
        <v>2667</v>
      </c>
      <c r="J15" s="67" t="s">
        <v>850</v>
      </c>
      <c r="K15" s="67" t="s">
        <v>850</v>
      </c>
      <c r="L15" s="67">
        <v>4487298.73</v>
      </c>
      <c r="M15" s="67"/>
      <c r="N15" s="368"/>
      <c r="O15" s="368"/>
      <c r="P15" s="368"/>
      <c r="Q15" s="368"/>
    </row>
    <row r="16" spans="1:17" s="213" customFormat="1" ht="75">
      <c r="A16" s="90"/>
      <c r="B16" s="90" t="s">
        <v>2678</v>
      </c>
      <c r="C16" s="90" t="s">
        <v>2674</v>
      </c>
      <c r="D16" s="90" t="s">
        <v>2679</v>
      </c>
      <c r="E16" s="90" t="s">
        <v>2680</v>
      </c>
      <c r="F16" s="90">
        <v>36306832</v>
      </c>
      <c r="G16" s="90" t="s">
        <v>2681</v>
      </c>
      <c r="H16" s="90" t="s">
        <v>2682</v>
      </c>
      <c r="I16" s="90" t="s">
        <v>2667</v>
      </c>
      <c r="J16" s="67" t="s">
        <v>850</v>
      </c>
      <c r="K16" s="67" t="s">
        <v>850</v>
      </c>
      <c r="L16" s="67">
        <v>2382105.93</v>
      </c>
      <c r="M16" s="67"/>
      <c r="N16" s="368"/>
      <c r="O16" s="368"/>
      <c r="P16" s="368"/>
      <c r="Q16" s="368"/>
    </row>
    <row r="17" spans="1:17" s="213" customFormat="1" ht="90">
      <c r="A17" s="90"/>
      <c r="B17" s="90" t="s">
        <v>2683</v>
      </c>
      <c r="C17" s="90" t="s">
        <v>2662</v>
      </c>
      <c r="D17" s="90" t="s">
        <v>2684</v>
      </c>
      <c r="E17" s="90" t="s">
        <v>2685</v>
      </c>
      <c r="F17" s="90">
        <v>34052416</v>
      </c>
      <c r="G17" s="90" t="s">
        <v>2686</v>
      </c>
      <c r="H17" s="90" t="s">
        <v>2864</v>
      </c>
      <c r="I17" s="90" t="s">
        <v>2667</v>
      </c>
      <c r="J17" s="67" t="s">
        <v>850</v>
      </c>
      <c r="K17" s="67" t="s">
        <v>850</v>
      </c>
      <c r="L17" s="67">
        <v>1172530.56</v>
      </c>
      <c r="M17" s="67"/>
      <c r="N17" s="368"/>
      <c r="O17" s="368"/>
      <c r="P17" s="368"/>
      <c r="Q17" s="368"/>
    </row>
    <row r="18" spans="1:17" s="213" customFormat="1" ht="90">
      <c r="A18" s="90"/>
      <c r="B18" s="90" t="s">
        <v>2687</v>
      </c>
      <c r="C18" s="90" t="s">
        <v>2662</v>
      </c>
      <c r="D18" s="90" t="s">
        <v>2688</v>
      </c>
      <c r="E18" s="90" t="s">
        <v>2689</v>
      </c>
      <c r="F18" s="90">
        <v>28838615</v>
      </c>
      <c r="G18" s="90" t="s">
        <v>2690</v>
      </c>
      <c r="H18" s="90" t="s">
        <v>2691</v>
      </c>
      <c r="I18" s="90" t="s">
        <v>2692</v>
      </c>
      <c r="J18" s="67" t="s">
        <v>850</v>
      </c>
      <c r="K18" s="67" t="s">
        <v>850</v>
      </c>
      <c r="L18" s="73">
        <v>124332100.96</v>
      </c>
      <c r="M18" s="67"/>
      <c r="N18" s="368"/>
      <c r="O18" s="368"/>
      <c r="P18" s="368"/>
      <c r="Q18" s="368"/>
    </row>
    <row r="19" spans="1:17" s="213" customFormat="1" ht="90">
      <c r="A19" s="90"/>
      <c r="B19" s="90" t="s">
        <v>2693</v>
      </c>
      <c r="C19" s="90" t="s">
        <v>2674</v>
      </c>
      <c r="D19" s="90" t="s">
        <v>2694</v>
      </c>
      <c r="E19" s="90" t="s">
        <v>2695</v>
      </c>
      <c r="F19" s="90">
        <v>36307085</v>
      </c>
      <c r="G19" s="90" t="s">
        <v>2696</v>
      </c>
      <c r="H19" s="90" t="s">
        <v>2697</v>
      </c>
      <c r="I19" s="90" t="s">
        <v>2698</v>
      </c>
      <c r="J19" s="67" t="s">
        <v>850</v>
      </c>
      <c r="K19" s="67" t="s">
        <v>850</v>
      </c>
      <c r="L19" s="67">
        <v>351386.62</v>
      </c>
      <c r="M19" s="67"/>
      <c r="N19" s="368"/>
      <c r="O19" s="368"/>
      <c r="P19" s="368"/>
      <c r="Q19" s="368"/>
    </row>
    <row r="20" spans="1:17" s="213" customFormat="1" ht="90">
      <c r="A20" s="90"/>
      <c r="B20" s="90" t="s">
        <v>2699</v>
      </c>
      <c r="C20" s="90" t="s">
        <v>2674</v>
      </c>
      <c r="D20" s="90" t="s">
        <v>2700</v>
      </c>
      <c r="E20" s="90" t="s">
        <v>2701</v>
      </c>
      <c r="F20" s="90">
        <v>36293093</v>
      </c>
      <c r="G20" s="90" t="s">
        <v>2702</v>
      </c>
      <c r="H20" s="90" t="s">
        <v>2703</v>
      </c>
      <c r="I20" s="90" t="s">
        <v>2704</v>
      </c>
      <c r="J20" s="67" t="s">
        <v>850</v>
      </c>
      <c r="K20" s="67" t="s">
        <v>850</v>
      </c>
      <c r="L20" s="67">
        <v>725208.51</v>
      </c>
      <c r="M20" s="67"/>
      <c r="N20" s="368"/>
      <c r="O20" s="368"/>
      <c r="P20" s="368"/>
      <c r="Q20" s="368"/>
    </row>
    <row r="21" spans="1:17" s="213" customFormat="1" ht="90">
      <c r="A21" s="90"/>
      <c r="B21" s="90" t="s">
        <v>2705</v>
      </c>
      <c r="C21" s="90" t="s">
        <v>2662</v>
      </c>
      <c r="D21" s="90" t="s">
        <v>2706</v>
      </c>
      <c r="E21" s="90" t="s">
        <v>2707</v>
      </c>
      <c r="F21" s="90">
        <v>36306983</v>
      </c>
      <c r="G21" s="90" t="s">
        <v>2708</v>
      </c>
      <c r="H21" s="90" t="s">
        <v>2709</v>
      </c>
      <c r="I21" s="90" t="s">
        <v>2710</v>
      </c>
      <c r="J21" s="67" t="s">
        <v>850</v>
      </c>
      <c r="K21" s="67" t="s">
        <v>850</v>
      </c>
      <c r="L21" s="67">
        <v>7254273.43</v>
      </c>
      <c r="M21" s="67"/>
      <c r="N21" s="368"/>
      <c r="O21" s="368"/>
      <c r="P21" s="368"/>
      <c r="Q21" s="368"/>
    </row>
    <row r="22" spans="1:17" s="213" customFormat="1" ht="90">
      <c r="A22" s="90"/>
      <c r="B22" s="90" t="s">
        <v>2840</v>
      </c>
      <c r="C22" s="90" t="s">
        <v>2662</v>
      </c>
      <c r="D22" s="90" t="s">
        <v>2711</v>
      </c>
      <c r="E22" s="90" t="s">
        <v>2712</v>
      </c>
      <c r="F22" s="90">
        <v>36306861</v>
      </c>
      <c r="G22" s="90">
        <v>7011002323</v>
      </c>
      <c r="H22" s="90" t="s">
        <v>2795</v>
      </c>
      <c r="I22" s="90" t="s">
        <v>2698</v>
      </c>
      <c r="J22" s="67" t="s">
        <v>850</v>
      </c>
      <c r="K22" s="67" t="s">
        <v>850</v>
      </c>
      <c r="L22" s="67" t="s">
        <v>2713</v>
      </c>
      <c r="M22" s="67"/>
      <c r="N22" s="368"/>
      <c r="O22" s="368"/>
      <c r="P22" s="368"/>
      <c r="Q22" s="368"/>
    </row>
    <row r="23" spans="1:17" s="213" customFormat="1" ht="90">
      <c r="A23" s="90"/>
      <c r="B23" s="90" t="s">
        <v>2714</v>
      </c>
      <c r="C23" s="90" t="s">
        <v>2662</v>
      </c>
      <c r="D23" s="90" t="s">
        <v>2715</v>
      </c>
      <c r="E23" s="90" t="s">
        <v>2716</v>
      </c>
      <c r="F23" s="90">
        <v>36306890</v>
      </c>
      <c r="G23" s="90" t="s">
        <v>2717</v>
      </c>
      <c r="H23" s="90" t="s">
        <v>2718</v>
      </c>
      <c r="I23" s="90" t="s">
        <v>2710</v>
      </c>
      <c r="J23" s="67" t="s">
        <v>850</v>
      </c>
      <c r="K23" s="67" t="s">
        <v>850</v>
      </c>
      <c r="L23" s="72">
        <v>27894918.84</v>
      </c>
      <c r="M23" s="67"/>
      <c r="N23" s="368"/>
      <c r="O23" s="368"/>
      <c r="P23" s="368"/>
      <c r="Q23" s="368"/>
    </row>
    <row r="24" spans="1:17" s="213" customFormat="1" ht="90">
      <c r="A24" s="90"/>
      <c r="B24" s="90" t="s">
        <v>2719</v>
      </c>
      <c r="C24" s="90" t="s">
        <v>2662</v>
      </c>
      <c r="D24" s="90" t="s">
        <v>2720</v>
      </c>
      <c r="E24" s="90" t="s">
        <v>2721</v>
      </c>
      <c r="F24" s="90">
        <v>36306950</v>
      </c>
      <c r="G24" s="90" t="s">
        <v>2722</v>
      </c>
      <c r="H24" s="90" t="s">
        <v>2723</v>
      </c>
      <c r="I24" s="90" t="s">
        <v>2710</v>
      </c>
      <c r="J24" s="67" t="s">
        <v>850</v>
      </c>
      <c r="K24" s="67" t="s">
        <v>850</v>
      </c>
      <c r="L24" s="67">
        <v>725208.51</v>
      </c>
      <c r="M24" s="67"/>
      <c r="N24" s="368"/>
      <c r="O24" s="368"/>
      <c r="P24" s="368"/>
      <c r="Q24" s="368"/>
    </row>
    <row r="25" spans="1:17" s="213" customFormat="1" ht="75">
      <c r="A25" s="90"/>
      <c r="B25" s="90" t="s">
        <v>2724</v>
      </c>
      <c r="C25" s="90" t="s">
        <v>2674</v>
      </c>
      <c r="D25" s="90" t="s">
        <v>2725</v>
      </c>
      <c r="E25" s="90" t="s">
        <v>2726</v>
      </c>
      <c r="F25" s="90">
        <v>36306921</v>
      </c>
      <c r="G25" s="90">
        <v>7011002370</v>
      </c>
      <c r="H25" s="90" t="s">
        <v>2727</v>
      </c>
      <c r="I25" s="90" t="s">
        <v>2704</v>
      </c>
      <c r="J25" s="67" t="s">
        <v>850</v>
      </c>
      <c r="K25" s="67" t="s">
        <v>850</v>
      </c>
      <c r="L25" s="67">
        <v>8676635.07</v>
      </c>
      <c r="M25" s="67"/>
      <c r="N25" s="368"/>
      <c r="O25" s="368"/>
      <c r="P25" s="368"/>
      <c r="Q25" s="368"/>
    </row>
    <row r="26" spans="1:17" s="213" customFormat="1" ht="90">
      <c r="A26" s="90"/>
      <c r="B26" s="90" t="s">
        <v>2728</v>
      </c>
      <c r="C26" s="90" t="s">
        <v>2662</v>
      </c>
      <c r="D26" s="90" t="s">
        <v>2729</v>
      </c>
      <c r="E26" s="90" t="s">
        <v>2730</v>
      </c>
      <c r="F26" s="90">
        <v>36292946</v>
      </c>
      <c r="G26" s="90" t="s">
        <v>2731</v>
      </c>
      <c r="H26" s="90" t="s">
        <v>2732</v>
      </c>
      <c r="I26" s="90" t="s">
        <v>2733</v>
      </c>
      <c r="J26" s="67" t="s">
        <v>850</v>
      </c>
      <c r="K26" s="67" t="s">
        <v>850</v>
      </c>
      <c r="L26" s="67">
        <v>40033000.57</v>
      </c>
      <c r="M26" s="67"/>
      <c r="N26" s="368"/>
      <c r="O26" s="368"/>
      <c r="P26" s="368"/>
      <c r="Q26" s="368"/>
    </row>
    <row r="27" spans="1:17" s="213" customFormat="1" ht="90">
      <c r="A27" s="90"/>
      <c r="B27" s="90" t="s">
        <v>2734</v>
      </c>
      <c r="C27" s="90" t="s">
        <v>2662</v>
      </c>
      <c r="D27" s="90" t="s">
        <v>2735</v>
      </c>
      <c r="E27" s="90" t="s">
        <v>2736</v>
      </c>
      <c r="F27" s="90">
        <v>71731351</v>
      </c>
      <c r="G27" s="90" t="s">
        <v>2737</v>
      </c>
      <c r="H27" s="90" t="s">
        <v>2738</v>
      </c>
      <c r="I27" s="90" t="s">
        <v>2739</v>
      </c>
      <c r="J27" s="67" t="s">
        <v>850</v>
      </c>
      <c r="K27" s="67" t="s">
        <v>850</v>
      </c>
      <c r="L27" s="67">
        <v>44165808.58</v>
      </c>
      <c r="M27" s="67"/>
      <c r="N27" s="368"/>
      <c r="O27" s="368"/>
      <c r="P27" s="368"/>
      <c r="Q27" s="368"/>
    </row>
    <row r="28" spans="1:17" s="213" customFormat="1" ht="105">
      <c r="A28" s="90"/>
      <c r="B28" s="90" t="s">
        <v>2740</v>
      </c>
      <c r="C28" s="90" t="s">
        <v>2674</v>
      </c>
      <c r="D28" s="90" t="s">
        <v>2720</v>
      </c>
      <c r="E28" s="90" t="s">
        <v>2741</v>
      </c>
      <c r="F28" s="45">
        <v>2117261</v>
      </c>
      <c r="G28" s="90" t="s">
        <v>2742</v>
      </c>
      <c r="H28" s="90" t="s">
        <v>2743</v>
      </c>
      <c r="I28" s="90" t="s">
        <v>2744</v>
      </c>
      <c r="J28" s="67" t="s">
        <v>850</v>
      </c>
      <c r="K28" s="67" t="s">
        <v>850</v>
      </c>
      <c r="L28" s="67">
        <v>9344832.02</v>
      </c>
      <c r="M28" s="67"/>
      <c r="N28" s="368"/>
      <c r="O28" s="368"/>
      <c r="P28" s="368"/>
      <c r="Q28" s="368"/>
    </row>
    <row r="29" spans="1:17" s="213" customFormat="1" ht="90">
      <c r="A29" s="90"/>
      <c r="B29" s="90" t="s">
        <v>2745</v>
      </c>
      <c r="C29" s="90" t="s">
        <v>2662</v>
      </c>
      <c r="D29" s="90" t="s">
        <v>2746</v>
      </c>
      <c r="E29" s="90" t="s">
        <v>2747</v>
      </c>
      <c r="F29" s="90">
        <v>36307062</v>
      </c>
      <c r="G29" s="90" t="s">
        <v>2748</v>
      </c>
      <c r="H29" s="90" t="s">
        <v>2749</v>
      </c>
      <c r="I29" s="90" t="s">
        <v>2750</v>
      </c>
      <c r="J29" s="67" t="s">
        <v>850</v>
      </c>
      <c r="K29" s="67" t="s">
        <v>850</v>
      </c>
      <c r="L29" s="67">
        <v>2570203</v>
      </c>
      <c r="M29" s="67">
        <v>617740</v>
      </c>
      <c r="N29" s="368"/>
      <c r="O29" s="368"/>
      <c r="P29" s="368"/>
      <c r="Q29" s="368"/>
    </row>
    <row r="30" spans="1:17" s="213" customFormat="1" ht="75">
      <c r="A30" s="90"/>
      <c r="B30" s="90" t="s">
        <v>2751</v>
      </c>
      <c r="C30" s="90" t="s">
        <v>2662</v>
      </c>
      <c r="D30" s="90" t="s">
        <v>2752</v>
      </c>
      <c r="E30" s="90" t="s">
        <v>2753</v>
      </c>
      <c r="F30" s="90">
        <v>49394499</v>
      </c>
      <c r="G30" s="90" t="s">
        <v>2754</v>
      </c>
      <c r="H30" s="90" t="s">
        <v>2755</v>
      </c>
      <c r="I30" s="90" t="s">
        <v>2756</v>
      </c>
      <c r="J30" s="67" t="s">
        <v>850</v>
      </c>
      <c r="K30" s="67" t="s">
        <v>850</v>
      </c>
      <c r="L30" s="67">
        <v>14491073</v>
      </c>
      <c r="M30" s="67">
        <v>5093722</v>
      </c>
      <c r="N30" s="368"/>
      <c r="O30" s="368"/>
      <c r="P30" s="368"/>
      <c r="Q30" s="368"/>
    </row>
    <row r="31" spans="1:17" s="213" customFormat="1" ht="90">
      <c r="A31" s="90"/>
      <c r="B31" s="90" t="s">
        <v>2757</v>
      </c>
      <c r="C31" s="90" t="s">
        <v>2662</v>
      </c>
      <c r="D31" s="90" t="s">
        <v>2758</v>
      </c>
      <c r="E31" s="90" t="s">
        <v>2759</v>
      </c>
      <c r="F31" s="90">
        <v>36292981</v>
      </c>
      <c r="G31" s="90" t="s">
        <v>2760</v>
      </c>
      <c r="H31" s="90" t="s">
        <v>2761</v>
      </c>
      <c r="I31" s="90" t="s">
        <v>2762</v>
      </c>
      <c r="J31" s="67" t="s">
        <v>850</v>
      </c>
      <c r="K31" s="67" t="s">
        <v>850</v>
      </c>
      <c r="L31" s="67">
        <v>12998703</v>
      </c>
      <c r="M31" s="67">
        <v>125655</v>
      </c>
      <c r="N31" s="368"/>
      <c r="O31" s="368"/>
      <c r="P31" s="368"/>
      <c r="Q31" s="368"/>
    </row>
    <row r="32" spans="1:17" s="213" customFormat="1" ht="90">
      <c r="A32" s="90"/>
      <c r="B32" s="90" t="s">
        <v>2763</v>
      </c>
      <c r="C32" s="90" t="s">
        <v>2662</v>
      </c>
      <c r="D32" s="90" t="s">
        <v>2764</v>
      </c>
      <c r="E32" s="90" t="s">
        <v>2765</v>
      </c>
      <c r="F32" s="90">
        <v>55736337</v>
      </c>
      <c r="G32" s="90" t="s">
        <v>2766</v>
      </c>
      <c r="H32" s="90" t="s">
        <v>2767</v>
      </c>
      <c r="I32" s="90" t="s">
        <v>2768</v>
      </c>
      <c r="J32" s="67" t="s">
        <v>850</v>
      </c>
      <c r="K32" s="67" t="s">
        <v>850</v>
      </c>
      <c r="L32" s="67">
        <v>43723434</v>
      </c>
      <c r="M32" s="67">
        <v>20505326</v>
      </c>
      <c r="N32" s="368"/>
      <c r="O32" s="368"/>
      <c r="P32" s="368"/>
      <c r="Q32" s="368"/>
    </row>
    <row r="33" spans="1:17" s="213" customFormat="1" ht="105">
      <c r="A33" s="90"/>
      <c r="B33" s="90" t="s">
        <v>2769</v>
      </c>
      <c r="C33" s="90" t="s">
        <v>2674</v>
      </c>
      <c r="D33" s="90" t="s">
        <v>2770</v>
      </c>
      <c r="E33" s="90" t="s">
        <v>2771</v>
      </c>
      <c r="F33" s="90">
        <v>2209402</v>
      </c>
      <c r="G33" s="90" t="s">
        <v>2772</v>
      </c>
      <c r="H33" s="90" t="s">
        <v>2773</v>
      </c>
      <c r="I33" s="90" t="s">
        <v>2774</v>
      </c>
      <c r="J33" s="67" t="s">
        <v>850</v>
      </c>
      <c r="K33" s="67" t="s">
        <v>850</v>
      </c>
      <c r="L33" s="67">
        <v>7992818</v>
      </c>
      <c r="M33" s="67">
        <v>4869792</v>
      </c>
      <c r="N33" s="368"/>
      <c r="O33" s="368"/>
      <c r="P33" s="368"/>
      <c r="Q33" s="368"/>
    </row>
    <row r="34" spans="1:17" s="213" customFormat="1" ht="105">
      <c r="A34" s="90"/>
      <c r="B34" s="90" t="s">
        <v>2775</v>
      </c>
      <c r="C34" s="90" t="s">
        <v>2674</v>
      </c>
      <c r="D34" s="90" t="s">
        <v>2776</v>
      </c>
      <c r="E34" s="90" t="s">
        <v>2777</v>
      </c>
      <c r="F34" s="90">
        <v>36293070</v>
      </c>
      <c r="G34" s="90" t="s">
        <v>2778</v>
      </c>
      <c r="H34" s="90" t="s">
        <v>2779</v>
      </c>
      <c r="I34" s="90" t="s">
        <v>2780</v>
      </c>
      <c r="J34" s="67" t="s">
        <v>850</v>
      </c>
      <c r="K34" s="67" t="s">
        <v>850</v>
      </c>
      <c r="L34" s="67" t="s">
        <v>850</v>
      </c>
      <c r="M34" s="67" t="s">
        <v>850</v>
      </c>
      <c r="N34" s="368"/>
      <c r="O34" s="368"/>
      <c r="P34" s="368"/>
      <c r="Q34" s="368"/>
    </row>
    <row r="35" spans="1:17" s="213" customFormat="1" ht="90">
      <c r="A35" s="90"/>
      <c r="B35" s="90" t="s">
        <v>2781</v>
      </c>
      <c r="C35" s="90" t="s">
        <v>2674</v>
      </c>
      <c r="D35" s="90" t="s">
        <v>2776</v>
      </c>
      <c r="E35" s="90" t="s">
        <v>2782</v>
      </c>
      <c r="F35" s="90"/>
      <c r="G35" s="90" t="s">
        <v>2783</v>
      </c>
      <c r="H35" s="90" t="s">
        <v>2784</v>
      </c>
      <c r="I35" s="90" t="s">
        <v>2785</v>
      </c>
      <c r="J35" s="67" t="s">
        <v>850</v>
      </c>
      <c r="K35" s="67" t="s">
        <v>850</v>
      </c>
      <c r="L35" s="67">
        <v>390944.53</v>
      </c>
      <c r="M35" s="67" t="s">
        <v>850</v>
      </c>
      <c r="N35" s="368"/>
      <c r="O35" s="368"/>
      <c r="P35" s="368"/>
      <c r="Q35" s="368"/>
    </row>
    <row r="36" spans="1:17" s="213" customFormat="1" ht="105">
      <c r="A36" s="90"/>
      <c r="B36" s="90" t="s">
        <v>2786</v>
      </c>
      <c r="C36" s="90" t="s">
        <v>2674</v>
      </c>
      <c r="D36" s="90" t="s">
        <v>2787</v>
      </c>
      <c r="E36" s="514">
        <v>1027003753061</v>
      </c>
      <c r="F36" s="90">
        <v>2296306</v>
      </c>
      <c r="G36" s="90" t="s">
        <v>2788</v>
      </c>
      <c r="H36" s="90" t="s">
        <v>2789</v>
      </c>
      <c r="I36" s="90" t="s">
        <v>2790</v>
      </c>
      <c r="J36" s="67" t="s">
        <v>850</v>
      </c>
      <c r="K36" s="67" t="s">
        <v>850</v>
      </c>
      <c r="L36" s="67">
        <v>2457880.77</v>
      </c>
      <c r="M36" s="67">
        <v>223574.52</v>
      </c>
      <c r="N36" s="368"/>
      <c r="O36" s="368"/>
      <c r="P36" s="368"/>
      <c r="Q36" s="368"/>
    </row>
    <row r="37" spans="1:17" s="213" customFormat="1" ht="90">
      <c r="A37" s="90"/>
      <c r="B37" s="90" t="s">
        <v>2791</v>
      </c>
      <c r="C37" s="90" t="s">
        <v>2674</v>
      </c>
      <c r="D37" s="90" t="s">
        <v>2776</v>
      </c>
      <c r="E37" s="514">
        <v>1027003753699</v>
      </c>
      <c r="F37" s="90">
        <v>2377849</v>
      </c>
      <c r="G37" s="90">
        <v>7011001665</v>
      </c>
      <c r="H37" s="90" t="s">
        <v>2792</v>
      </c>
      <c r="I37" s="90" t="s">
        <v>2793</v>
      </c>
      <c r="J37" s="67" t="s">
        <v>850</v>
      </c>
      <c r="K37" s="67" t="s">
        <v>850</v>
      </c>
      <c r="L37" s="67">
        <v>52687131.28</v>
      </c>
      <c r="M37" s="67">
        <v>23862830.17</v>
      </c>
      <c r="N37" s="368"/>
      <c r="O37" s="368"/>
      <c r="P37" s="368"/>
      <c r="Q37" s="368"/>
    </row>
    <row r="38" spans="1:17" s="213" customFormat="1" ht="15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</row>
    <row r="39" spans="1:17" s="213" customFormat="1" ht="15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</row>
    <row r="40" spans="1:17" s="213" customFormat="1" ht="45">
      <c r="A40" s="368"/>
      <c r="B40" s="368" t="s">
        <v>2804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</row>
    <row r="41" spans="1:17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</sheetData>
  <sheetProtection/>
  <mergeCells count="3">
    <mergeCell ref="A3:N3"/>
    <mergeCell ref="A12:M12"/>
    <mergeCell ref="B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Парабельского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lsn</dc:creator>
  <cp:keywords/>
  <dc:description/>
  <cp:lastModifiedBy>И.Ю.Кислицина</cp:lastModifiedBy>
  <cp:lastPrinted>2020-03-04T03:47:14Z</cp:lastPrinted>
  <dcterms:created xsi:type="dcterms:W3CDTF">2008-01-17T05:00:47Z</dcterms:created>
  <dcterms:modified xsi:type="dcterms:W3CDTF">2020-08-26T03:15:45Z</dcterms:modified>
  <cp:category/>
  <cp:version/>
  <cp:contentType/>
  <cp:contentStatus/>
</cp:coreProperties>
</file>